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25" tabRatio="830" activeTab="0"/>
  </bookViews>
  <sheets>
    <sheet name="PLANILHA SINTÉTICA" sheetId="1" r:id="rId1"/>
    <sheet name="PLANILHA DE PREÇOS" sheetId="2" r:id="rId2"/>
    <sheet name="BDI" sheetId="3" r:id="rId3"/>
    <sheet name="CRONOGRAMA FÍSICO FINANCEIRO" sheetId="4" r:id="rId4"/>
    <sheet name="MEMORIAL DE CÁLCULO" sheetId="5" r:id="rId5"/>
    <sheet name="TABELA ABC" sheetId="6" r:id="rId6"/>
  </sheets>
  <externalReferences>
    <externalReference r:id="rId9"/>
  </externalReferences>
  <definedNames>
    <definedName name="_xlnm.Print_Area" localSheetId="2">'BDI'!$A$1:$D$28</definedName>
    <definedName name="_xlnm.Print_Area" localSheetId="3">'CRONOGRAMA FÍSICO FINANCEIRO'!$A$1:$E$26</definedName>
    <definedName name="_xlnm.Print_Area" localSheetId="4">'MEMORIAL DE CÁLCULO'!$A$1:$F$31</definedName>
    <definedName name="_xlnm.Print_Area" localSheetId="1">'PLANILHA DE PREÇOS'!$A$1:$I$19</definedName>
    <definedName name="_xlnm.Print_Area" localSheetId="0">'PLANILHA SINTÉTICA'!$A$1:$H$23</definedName>
    <definedName name="_xlnm.Print_Area" localSheetId="5">'TABELA ABC'!$A$1:$F$65</definedName>
  </definedNames>
  <calcPr fullCalcOnLoad="1"/>
</workbook>
</file>

<file path=xl/sharedStrings.xml><?xml version="1.0" encoding="utf-8"?>
<sst xmlns="http://schemas.openxmlformats.org/spreadsheetml/2006/main" count="172" uniqueCount="87">
  <si>
    <t>Item</t>
  </si>
  <si>
    <t>Descrição</t>
  </si>
  <si>
    <t>Fonte da cotação</t>
  </si>
  <si>
    <t>Unidade de medida</t>
  </si>
  <si>
    <t>Qde</t>
  </si>
  <si>
    <t xml:space="preserve">Custo Unitário (R$) </t>
  </si>
  <si>
    <t>Valor Total (R$)</t>
  </si>
  <si>
    <t>1.1</t>
  </si>
  <si>
    <t>PESQUISA DE MERCADO</t>
  </si>
  <si>
    <t>1.3</t>
  </si>
  <si>
    <t xml:space="preserve">Valor Total do Item </t>
  </si>
  <si>
    <t>% de custo por item (Item/Total)</t>
  </si>
  <si>
    <t>% do custo Acumulado</t>
  </si>
  <si>
    <t>Classificação</t>
  </si>
  <si>
    <t>Classe</t>
  </si>
  <si>
    <t>Valor acumulado</t>
  </si>
  <si>
    <t>% por classe (qtd de itens da classe/qtd total de itens)</t>
  </si>
  <si>
    <t>% do custo acumulado</t>
  </si>
  <si>
    <t>A</t>
  </si>
  <si>
    <t>B</t>
  </si>
  <si>
    <t>C</t>
  </si>
  <si>
    <t>Atividade / Semanas</t>
  </si>
  <si>
    <t>Unidade</t>
  </si>
  <si>
    <t>1.2</t>
  </si>
  <si>
    <t>VALOR DO SERVIÇO</t>
  </si>
  <si>
    <t>MÊS 1</t>
  </si>
  <si>
    <t>TOTAL DO DESEMBOLSO MENSAL</t>
  </si>
  <si>
    <t>DESEMBOLSO ACUMULADO</t>
  </si>
  <si>
    <t>PERCENTUAL MENSAL</t>
  </si>
  <si>
    <t>PERCENTUAL ACUMULADO</t>
  </si>
  <si>
    <t>%</t>
  </si>
  <si>
    <t>TOTAL</t>
  </si>
  <si>
    <t>TOTAL TOTAL COM BDI</t>
  </si>
  <si>
    <t>OBS.:</t>
  </si>
  <si>
    <t>1 - P/preços desta planilha foram orçados materiais de 1a. linha.</t>
  </si>
  <si>
    <t>CURVA ABC</t>
  </si>
  <si>
    <t>PROPRIETÁRIO: CÂMERA MUNICIPAL DE SIDROLÂNDIA</t>
  </si>
  <si>
    <t>ENDEREÇO: AV. ANTERO LEMES DA SILVA, 1664 - VILA JANDAIA, SIDROLÂNDIA - MS, 79170-00</t>
  </si>
  <si>
    <t>LOCAL: SIDROLÂNDIA - MATO GROSSO DO SUL 79805-011</t>
  </si>
  <si>
    <t>PLANILHA DE PREÇO UNITÁRIOS</t>
  </si>
  <si>
    <t xml:space="preserve">TABELA ABC </t>
  </si>
  <si>
    <t>4 - Deverá constar nesta planilha a marca e referência dos materiais da obra.</t>
  </si>
  <si>
    <t>2 - Material incluso no serviço</t>
  </si>
  <si>
    <t>3 -prazo de execução de 30 dias</t>
  </si>
  <si>
    <t>CRONOGRAMA FÍSICO FINANCEIRO</t>
  </si>
  <si>
    <t>PLANILHA DE PREÇO</t>
  </si>
  <si>
    <t xml:space="preserve">MEMORIAL DE CÁLCULO </t>
  </si>
  <si>
    <t>SERVIÇOS</t>
  </si>
  <si>
    <t>OBRA: PROJETO BASICO PARA TROCA DO TELHADO DO PLENARINHO E ADEQUAÇÃO DE 4 GABINETES</t>
  </si>
  <si>
    <t>m²</t>
  </si>
  <si>
    <t>Troca do telhamento do plenarinho por telha sanduiche com substituição de rufos e calhas e passarela em chapa expandida (mão de obra e material incluso)</t>
  </si>
  <si>
    <t>Pintura do plenarinho (mão de obra e material incluso)</t>
  </si>
  <si>
    <t>Pintura de quatro gabinetes (mão de obra e material incluso)</t>
  </si>
  <si>
    <t>1.4</t>
  </si>
  <si>
    <t>Lampada de Led 60x60 embutida ou sobrepor (mão de obra e material incluso)</t>
  </si>
  <si>
    <t xml:space="preserve">ELISANGELA APARECIDA DOS SANTOS </t>
  </si>
  <si>
    <t>VIDRAÇARIA BELA FORMA LTDA</t>
  </si>
  <si>
    <t>FORT FORROS EIRELI ME</t>
  </si>
  <si>
    <t xml:space="preserve"> BDI SERVIÇO - PRM DOURADOS </t>
  </si>
  <si>
    <t>BONIFICAÇÃO DE DESPESAS INDIRETAS</t>
  </si>
  <si>
    <t>SEGUROS, RISCOS E GARANTIAS</t>
  </si>
  <si>
    <t xml:space="preserve"> (S+R+G)</t>
  </si>
  <si>
    <t xml:space="preserve">Seguros + Garantia </t>
  </si>
  <si>
    <t>SG</t>
  </si>
  <si>
    <t xml:space="preserve">Riscos </t>
  </si>
  <si>
    <t>R</t>
  </si>
  <si>
    <t>DESPESAS FINANCEIRAS</t>
  </si>
  <si>
    <t>DF</t>
  </si>
  <si>
    <t>ADMINISTRAÇÃO CENTRAL</t>
  </si>
  <si>
    <t>AC</t>
  </si>
  <si>
    <t>LUCRO</t>
  </si>
  <si>
    <t>L</t>
  </si>
  <si>
    <t>COFINS</t>
  </si>
  <si>
    <t>I</t>
  </si>
  <si>
    <t>PIS</t>
  </si>
  <si>
    <t>ISS</t>
  </si>
  <si>
    <t>CPRB</t>
  </si>
  <si>
    <t>Fórmula:</t>
  </si>
  <si>
    <r>
      <rPr>
        <sz val="10"/>
        <color indexed="8"/>
        <rFont val="Arial"/>
        <family val="2"/>
      </rPr>
      <t xml:space="preserve">     BDI =  { [ </t>
    </r>
    <r>
      <rPr>
        <u val="single"/>
        <sz val="10"/>
        <color indexed="8"/>
        <rFont val="Arial"/>
        <family val="2"/>
      </rPr>
      <t>(1+R).(1+DF).(1+AC).(1+L)</t>
    </r>
    <r>
      <rPr>
        <sz val="10"/>
        <color indexed="8"/>
        <rFont val="Arial"/>
        <family val="2"/>
      </rPr>
      <t xml:space="preserve"> ] -1 } x 100 1-(I)</t>
    </r>
  </si>
  <si>
    <t>BDI =</t>
  </si>
  <si>
    <t>ENDEREÇO: AV. ANTERO LEMES DA SILVA, 1664 - VILA JANDAIA, SIDROLÂNDIA - MS,  79170-00</t>
  </si>
  <si>
    <t xml:space="preserve">Custo Unitário COM BDI (R$) </t>
  </si>
  <si>
    <t>BDI DE 29,07%</t>
  </si>
  <si>
    <t>CONSIDERADO UNITÁRIO POR MEIO DE ORÇAMENTO</t>
  </si>
  <si>
    <t>TELHADO DE 11 METROS DE LARGURA POR 15 METROS DE PROFUNDIDADE</t>
  </si>
  <si>
    <t>QUANTIDADE NECESSÁRIA DE COLOCAÇÃO NO PRÉDIO</t>
  </si>
  <si>
    <t>TOTAL SEM BDI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</si>
</sst>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\-#,##0.00\ ;\-#\ ;@\ "/>
    <numFmt numFmtId="165" formatCode="#,##0.0000\ ;\-#,##0.0000\ ;\-#\ ;@\ "/>
    <numFmt numFmtId="166" formatCode="0.0000"/>
    <numFmt numFmtId="167" formatCode="0.000"/>
    <numFmt numFmtId="168" formatCode="0.0"/>
    <numFmt numFmtId="169" formatCode="mm/yy"/>
    <numFmt numFmtId="170" formatCode="&quot; R$ &quot;#,##0.00\ ;&quot;-R$ &quot;#,##0.00\ ;&quot; R$ -&quot;#\ ;@\ "/>
    <numFmt numFmtId="171" formatCode="[$R$-416]\ #,##0.00;[Red]\-[$R$-416]\ #,##0.00"/>
    <numFmt numFmtId="172" formatCode="_-* #,##0_-;\-* #,##0_-;_-* &quot;-&quot;??_-;_-@_-"/>
    <numFmt numFmtId="173" formatCode="0.000%"/>
    <numFmt numFmtId="174" formatCode="#,##0.00_ ;\-#,##0.00\ 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&quot;R$&quot;\ #,##0.00"/>
    <numFmt numFmtId="181" formatCode="###0.0000;###0.0000"/>
    <numFmt numFmtId="182" formatCode="&quot;R$&quot;\ #,##0.0000"/>
    <numFmt numFmtId="183" formatCode="0.00000"/>
    <numFmt numFmtId="184" formatCode="0.000000"/>
    <numFmt numFmtId="185" formatCode="0.0000000"/>
    <numFmt numFmtId="186" formatCode="#,##0.000"/>
    <numFmt numFmtId="187" formatCode="#,##0.0000"/>
    <numFmt numFmtId="188" formatCode="#,##0.00000"/>
  </numFmts>
  <fonts count="58">
    <font>
      <sz val="10"/>
      <name val="Arial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b/>
      <sz val="1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8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67" applyFont="1" applyFill="1" applyBorder="1" applyAlignment="1" applyProtection="1">
      <alignment horizontal="right" vertical="top" wrapText="1"/>
      <protection/>
    </xf>
    <xf numFmtId="164" fontId="0" fillId="0" borderId="0" xfId="67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172" fontId="55" fillId="0" borderId="11" xfId="67" applyNumberFormat="1" applyFont="1" applyFill="1" applyBorder="1" applyAlignment="1" applyProtection="1">
      <alignment horizontal="center" vertical="center" wrapText="1"/>
      <protection/>
    </xf>
    <xf numFmtId="172" fontId="55" fillId="0" borderId="16" xfId="67" applyNumberFormat="1" applyFont="1" applyFill="1" applyBorder="1" applyAlignment="1" applyProtection="1">
      <alignment horizontal="center" vertical="center" wrapText="1"/>
      <protection/>
    </xf>
    <xf numFmtId="173" fontId="26" fillId="33" borderId="17" xfId="0" applyNumberFormat="1" applyFont="1" applyFill="1" applyBorder="1" applyAlignment="1">
      <alignment horizontal="center" vertical="center"/>
    </xf>
    <xf numFmtId="173" fontId="26" fillId="33" borderId="18" xfId="0" applyNumberFormat="1" applyFont="1" applyFill="1" applyBorder="1" applyAlignment="1">
      <alignment/>
    </xf>
    <xf numFmtId="170" fontId="26" fillId="33" borderId="19" xfId="47" applyFont="1" applyFill="1" applyBorder="1" applyAlignment="1">
      <alignment horizontal="center" vertical="center"/>
    </xf>
    <xf numFmtId="173" fontId="26" fillId="33" borderId="19" xfId="0" applyNumberFormat="1" applyFont="1" applyFill="1" applyBorder="1" applyAlignment="1" quotePrefix="1">
      <alignment horizontal="center" vertical="center"/>
    </xf>
    <xf numFmtId="173" fontId="26" fillId="33" borderId="16" xfId="0" applyNumberFormat="1" applyFont="1" applyFill="1" applyBorder="1" applyAlignment="1">
      <alignment/>
    </xf>
    <xf numFmtId="173" fontId="26" fillId="33" borderId="19" xfId="0" applyNumberFormat="1" applyFont="1" applyFill="1" applyBorder="1" applyAlignment="1">
      <alignment horizontal="center" vertical="center"/>
    </xf>
    <xf numFmtId="170" fontId="26" fillId="33" borderId="20" xfId="47" applyFont="1" applyFill="1" applyBorder="1" applyAlignment="1">
      <alignment horizontal="center" vertical="center"/>
    </xf>
    <xf numFmtId="173" fontId="26" fillId="33" borderId="20" xfId="0" applyNumberFormat="1" applyFont="1" applyFill="1" applyBorder="1" applyAlignment="1">
      <alignment horizontal="center" vertical="center"/>
    </xf>
    <xf numFmtId="173" fontId="26" fillId="33" borderId="21" xfId="0" applyNumberFormat="1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0" fontId="0" fillId="34" borderId="19" xfId="51" applyFont="1" applyFill="1" applyBorder="1" applyAlignment="1">
      <alignment horizontal="center" vertical="center"/>
      <protection/>
    </xf>
    <xf numFmtId="0" fontId="0" fillId="34" borderId="19" xfId="51" applyFont="1" applyFill="1" applyBorder="1" applyAlignment="1">
      <alignment horizontal="center" vertical="center" wrapText="1"/>
      <protection/>
    </xf>
    <xf numFmtId="0" fontId="0" fillId="35" borderId="19" xfId="51" applyFont="1" applyFill="1" applyBorder="1" applyAlignment="1">
      <alignment horizontal="left"/>
      <protection/>
    </xf>
    <xf numFmtId="180" fontId="0" fillId="35" borderId="19" xfId="0" applyNumberFormat="1" applyFill="1" applyBorder="1" applyAlignment="1">
      <alignment vertical="center"/>
    </xf>
    <xf numFmtId="0" fontId="0" fillId="35" borderId="19" xfId="0" applyFill="1" applyBorder="1" applyAlignment="1">
      <alignment/>
    </xf>
    <xf numFmtId="180" fontId="0" fillId="35" borderId="17" xfId="0" applyNumberFormat="1" applyFill="1" applyBorder="1" applyAlignment="1">
      <alignment vertical="center"/>
    </xf>
    <xf numFmtId="180" fontId="0" fillId="35" borderId="19" xfId="0" applyNumberFormat="1" applyFill="1" applyBorder="1" applyAlignment="1">
      <alignment/>
    </xf>
    <xf numFmtId="10" fontId="0" fillId="35" borderId="19" xfId="51" applyNumberFormat="1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172" fontId="55" fillId="0" borderId="19" xfId="67" applyNumberFormat="1" applyFont="1" applyFill="1" applyBorder="1" applyAlignment="1" applyProtection="1">
      <alignment horizontal="center" vertical="center" wrapText="1"/>
      <protection/>
    </xf>
    <xf numFmtId="170" fontId="26" fillId="0" borderId="19" xfId="49" applyFont="1" applyFill="1" applyBorder="1" applyAlignment="1" applyProtection="1">
      <alignment horizontal="center" vertical="center"/>
      <protection/>
    </xf>
    <xf numFmtId="10" fontId="0" fillId="33" borderId="19" xfId="55" applyNumberFormat="1" applyFont="1" applyFill="1" applyBorder="1" applyAlignment="1">
      <alignment horizontal="center" vertical="center"/>
    </xf>
    <xf numFmtId="10" fontId="0" fillId="33" borderId="19" xfId="0" applyNumberFormat="1" applyFill="1" applyBorder="1" applyAlignment="1">
      <alignment horizontal="center" vertical="center"/>
    </xf>
    <xf numFmtId="10" fontId="0" fillId="33" borderId="20" xfId="55" applyNumberFormat="1" applyFont="1" applyFill="1" applyBorder="1" applyAlignment="1">
      <alignment horizontal="center" vertical="center"/>
    </xf>
    <xf numFmtId="170" fontId="40" fillId="33" borderId="2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30" fillId="0" borderId="2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9" fontId="57" fillId="0" borderId="19" xfId="0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172" fontId="57" fillId="0" borderId="19" xfId="67" applyNumberFormat="1" applyFont="1" applyFill="1" applyBorder="1" applyAlignment="1" applyProtection="1">
      <alignment horizontal="center" vertical="center" wrapText="1"/>
      <protection/>
    </xf>
    <xf numFmtId="0" fontId="32" fillId="3" borderId="19" xfId="0" applyFont="1" applyFill="1" applyBorder="1" applyAlignment="1">
      <alignment horizontal="center" vertical="center"/>
    </xf>
    <xf numFmtId="0" fontId="56" fillId="3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4" fontId="30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170" fontId="30" fillId="0" borderId="19" xfId="47" applyFont="1" applyFill="1" applyBorder="1" applyAlignment="1" applyProtection="1">
      <alignment horizontal="center" vertical="center"/>
      <protection/>
    </xf>
    <xf numFmtId="49" fontId="30" fillId="0" borderId="24" xfId="0" applyNumberFormat="1" applyFont="1" applyFill="1" applyBorder="1" applyAlignment="1">
      <alignment horizontal="center" vertical="top"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2" fillId="36" borderId="19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center" vertical="center"/>
    </xf>
    <xf numFmtId="0" fontId="32" fillId="0" borderId="19" xfId="51" applyFont="1" applyBorder="1" applyAlignment="1">
      <alignment vertical="center" wrapText="1"/>
      <protection/>
    </xf>
    <xf numFmtId="164" fontId="30" fillId="36" borderId="19" xfId="67" applyFont="1" applyFill="1" applyBorder="1" applyAlignment="1" applyProtection="1">
      <alignment horizontal="center" vertical="top"/>
      <protection/>
    </xf>
    <xf numFmtId="0" fontId="30" fillId="0" borderId="0" xfId="0" applyFont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center" vertical="top"/>
      <protection/>
    </xf>
    <xf numFmtId="164" fontId="30" fillId="0" borderId="0" xfId="67" applyFont="1" applyFill="1" applyBorder="1" applyAlignment="1" applyProtection="1">
      <alignment horizontal="right" vertical="top"/>
      <protection/>
    </xf>
    <xf numFmtId="164" fontId="30" fillId="0" borderId="0" xfId="67" applyFont="1" applyFill="1" applyBorder="1" applyAlignment="1" applyProtection="1">
      <alignment horizontal="center" vertical="top"/>
      <protection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25" xfId="0" applyFont="1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170" fontId="57" fillId="0" borderId="19" xfId="47" applyFont="1" applyFill="1" applyBorder="1" applyAlignment="1" applyProtection="1">
      <alignment horizontal="center" vertical="center" wrapText="1"/>
      <protection/>
    </xf>
    <xf numFmtId="180" fontId="30" fillId="36" borderId="19" xfId="67" applyNumberFormat="1" applyFont="1" applyFill="1" applyBorder="1" applyAlignment="1" applyProtection="1">
      <alignment horizontal="center" vertical="top"/>
      <protection/>
    </xf>
    <xf numFmtId="49" fontId="30" fillId="0" borderId="24" xfId="0" applyNumberFormat="1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0" fontId="5" fillId="38" borderId="31" xfId="0" applyNumberFormat="1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10" fontId="0" fillId="39" borderId="34" xfId="0" applyNumberFormat="1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10" fontId="0" fillId="39" borderId="37" xfId="0" applyNumberFormat="1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10" fontId="0" fillId="38" borderId="14" xfId="0" applyNumberFormat="1" applyFont="1" applyFill="1" applyBorder="1" applyAlignment="1" applyProtection="1">
      <alignment horizontal="center"/>
      <protection locked="0"/>
    </xf>
    <xf numFmtId="10" fontId="0" fillId="38" borderId="31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vertical="center"/>
      <protection/>
    </xf>
    <xf numFmtId="10" fontId="0" fillId="38" borderId="15" xfId="0" applyNumberFormat="1" applyFont="1" applyFill="1" applyBorder="1" applyAlignment="1" applyProtection="1">
      <alignment horizontal="center"/>
      <protection locked="0"/>
    </xf>
    <xf numFmtId="10" fontId="5" fillId="38" borderId="30" xfId="0" applyNumberFormat="1" applyFont="1" applyFill="1" applyBorder="1" applyAlignment="1" applyProtection="1">
      <alignment horizontal="center"/>
      <protection locked="0"/>
    </xf>
    <xf numFmtId="10" fontId="0" fillId="38" borderId="30" xfId="0" applyNumberFormat="1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vertical="center"/>
      <protection/>
    </xf>
    <xf numFmtId="10" fontId="5" fillId="38" borderId="43" xfId="0" applyNumberFormat="1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0" fontId="1" fillId="0" borderId="46" xfId="0" applyNumberFormat="1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4" fillId="0" borderId="47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left"/>
    </xf>
    <xf numFmtId="0" fontId="56" fillId="0" borderId="15" xfId="0" applyFont="1" applyFill="1" applyBorder="1" applyAlignment="1">
      <alignment/>
    </xf>
    <xf numFmtId="0" fontId="54" fillId="0" borderId="48" xfId="0" applyFont="1" applyFill="1" applyBorder="1" applyAlignment="1">
      <alignment vertical="center"/>
    </xf>
    <xf numFmtId="0" fontId="56" fillId="0" borderId="49" xfId="0" applyFont="1" applyFill="1" applyBorder="1" applyAlignment="1">
      <alignment vertical="center"/>
    </xf>
    <xf numFmtId="0" fontId="56" fillId="0" borderId="43" xfId="0" applyFont="1" applyFill="1" applyBorder="1" applyAlignment="1">
      <alignment/>
    </xf>
    <xf numFmtId="0" fontId="56" fillId="0" borderId="22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0" fontId="0" fillId="35" borderId="19" xfId="0" applyNumberFormat="1" applyFill="1" applyBorder="1" applyAlignment="1">
      <alignment horizontal="center" vertical="center"/>
    </xf>
    <xf numFmtId="10" fontId="0" fillId="35" borderId="19" xfId="0" applyNumberForma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0" fontId="26" fillId="0" borderId="50" xfId="49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70" fontId="26" fillId="33" borderId="0" xfId="47" applyFont="1" applyFill="1" applyBorder="1" applyAlignment="1">
      <alignment horizontal="center" vertical="center"/>
    </xf>
    <xf numFmtId="173" fontId="26" fillId="33" borderId="0" xfId="0" applyNumberFormat="1" applyFont="1" applyFill="1" applyBorder="1" applyAlignment="1">
      <alignment horizontal="center" vertical="center"/>
    </xf>
    <xf numFmtId="173" fontId="26" fillId="33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4" fontId="30" fillId="3" borderId="19" xfId="0" applyNumberFormat="1" applyFont="1" applyFill="1" applyBorder="1" applyAlignment="1" applyProtection="1">
      <alignment horizontal="center" vertical="center"/>
      <protection/>
    </xf>
    <xf numFmtId="0" fontId="56" fillId="40" borderId="19" xfId="0" applyFont="1" applyFill="1" applyBorder="1" applyAlignment="1">
      <alignment horizontal="center" wrapText="1"/>
    </xf>
    <xf numFmtId="0" fontId="32" fillId="36" borderId="19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top" wrapText="1"/>
    </xf>
    <xf numFmtId="0" fontId="32" fillId="36" borderId="52" xfId="0" applyFont="1" applyFill="1" applyBorder="1" applyAlignment="1">
      <alignment horizontal="right" vertical="center"/>
    </xf>
    <xf numFmtId="0" fontId="32" fillId="36" borderId="53" xfId="0" applyFont="1" applyFill="1" applyBorder="1" applyAlignment="1">
      <alignment horizontal="right" vertical="center"/>
    </xf>
    <xf numFmtId="0" fontId="32" fillId="36" borderId="54" xfId="0" applyFont="1" applyFill="1" applyBorder="1" applyAlignment="1">
      <alignment horizontal="right" vertical="center"/>
    </xf>
    <xf numFmtId="0" fontId="54" fillId="0" borderId="55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left"/>
    </xf>
    <xf numFmtId="0" fontId="54" fillId="0" borderId="56" xfId="0" applyFont="1" applyFill="1" applyBorder="1" applyAlignment="1">
      <alignment horizontal="left"/>
    </xf>
    <xf numFmtId="0" fontId="54" fillId="40" borderId="57" xfId="0" applyFont="1" applyFill="1" applyBorder="1" applyAlignment="1">
      <alignment horizontal="center" wrapText="1"/>
    </xf>
    <xf numFmtId="0" fontId="54" fillId="40" borderId="58" xfId="0" applyFont="1" applyFill="1" applyBorder="1" applyAlignment="1">
      <alignment horizontal="center" wrapText="1"/>
    </xf>
    <xf numFmtId="0" fontId="54" fillId="40" borderId="59" xfId="0" applyFont="1" applyFill="1" applyBorder="1" applyAlignment="1">
      <alignment horizontal="center" wrapText="1"/>
    </xf>
    <xf numFmtId="0" fontId="1" fillId="37" borderId="60" xfId="0" applyFont="1" applyFill="1" applyBorder="1" applyAlignment="1" applyProtection="1">
      <alignment horizontal="center" vertical="center"/>
      <protection/>
    </xf>
    <xf numFmtId="0" fontId="1" fillId="37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4" fillId="0" borderId="6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47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0" fontId="1" fillId="0" borderId="50" xfId="51" applyNumberFormat="1" applyFont="1" applyBorder="1" applyAlignment="1">
      <alignment horizontal="center" vertical="center"/>
      <protection/>
    </xf>
    <xf numFmtId="10" fontId="1" fillId="0" borderId="17" xfId="51" applyNumberFormat="1" applyFont="1" applyBorder="1" applyAlignment="1">
      <alignment horizontal="center" vertical="center"/>
      <protection/>
    </xf>
    <xf numFmtId="0" fontId="0" fillId="0" borderId="50" xfId="51" applyFont="1" applyFill="1" applyBorder="1" applyAlignment="1">
      <alignment horizontal="center"/>
      <protection/>
    </xf>
    <xf numFmtId="0" fontId="0" fillId="0" borderId="17" xfId="51" applyFont="1" applyFill="1" applyBorder="1" applyAlignment="1">
      <alignment horizontal="center"/>
      <protection/>
    </xf>
    <xf numFmtId="0" fontId="1" fillId="0" borderId="50" xfId="51" applyFont="1" applyBorder="1" applyAlignment="1">
      <alignment horizontal="left" vertical="center"/>
      <protection/>
    </xf>
    <xf numFmtId="0" fontId="1" fillId="0" borderId="17" xfId="51" applyFont="1" applyBorder="1" applyAlignment="1">
      <alignment horizontal="left" vertical="center"/>
      <protection/>
    </xf>
    <xf numFmtId="180" fontId="0" fillId="0" borderId="50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35" borderId="19" xfId="51" applyFont="1" applyFill="1" applyBorder="1" applyAlignment="1">
      <alignment horizontal="left"/>
      <protection/>
    </xf>
    <xf numFmtId="0" fontId="1" fillId="0" borderId="19" xfId="51" applyFont="1" applyBorder="1" applyAlignment="1">
      <alignment horizontal="center"/>
      <protection/>
    </xf>
    <xf numFmtId="0" fontId="1" fillId="0" borderId="19" xfId="51" applyFont="1" applyBorder="1" applyAlignment="1" quotePrefix="1">
      <alignment horizontal="center"/>
      <protection/>
    </xf>
    <xf numFmtId="0" fontId="0" fillId="0" borderId="19" xfId="51" applyFont="1" applyFill="1" applyBorder="1" applyAlignment="1">
      <alignment horizontal="center"/>
      <protection/>
    </xf>
    <xf numFmtId="180" fontId="0" fillId="0" borderId="50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1" fillId="0" borderId="50" xfId="51" applyFont="1" applyBorder="1" applyAlignment="1">
      <alignment horizontal="left" vertical="center" wrapText="1"/>
      <protection/>
    </xf>
    <xf numFmtId="0" fontId="1" fillId="0" borderId="17" xfId="51" applyFont="1" applyBorder="1" applyAlignment="1">
      <alignment horizontal="left" vertical="center" wrapText="1"/>
      <protection/>
    </xf>
    <xf numFmtId="0" fontId="54" fillId="40" borderId="19" xfId="0" applyFont="1" applyFill="1" applyBorder="1" applyAlignment="1">
      <alignment horizontal="center" wrapText="1"/>
    </xf>
    <xf numFmtId="170" fontId="26" fillId="0" borderId="19" xfId="47" applyFont="1" applyFill="1" applyBorder="1" applyAlignment="1" applyProtection="1">
      <alignment horizontal="center" vertical="center" wrapText="1"/>
      <protection/>
    </xf>
    <xf numFmtId="49" fontId="55" fillId="19" borderId="19" xfId="0" applyNumberFormat="1" applyFont="1" applyFill="1" applyBorder="1" applyAlignment="1" applyProtection="1">
      <alignment horizontal="center" vertical="center" wrapText="1"/>
      <protection/>
    </xf>
    <xf numFmtId="172" fontId="55" fillId="0" borderId="19" xfId="67" applyNumberFormat="1" applyFont="1" applyFill="1" applyBorder="1" applyAlignment="1" applyProtection="1">
      <alignment horizontal="center" vertical="center" wrapText="1"/>
      <protection/>
    </xf>
    <xf numFmtId="170" fontId="26" fillId="33" borderId="66" xfId="0" applyNumberFormat="1" applyFont="1" applyFill="1" applyBorder="1" applyAlignment="1">
      <alignment horizontal="center"/>
    </xf>
    <xf numFmtId="0" fontId="26" fillId="33" borderId="53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0" fontId="26" fillId="33" borderId="67" xfId="0" applyFont="1" applyFill="1" applyBorder="1" applyAlignment="1">
      <alignment horizontal="center"/>
    </xf>
    <xf numFmtId="0" fontId="26" fillId="33" borderId="68" xfId="0" applyFont="1" applyFill="1" applyBorder="1" applyAlignment="1">
      <alignment horizontal="center"/>
    </xf>
    <xf numFmtId="0" fontId="54" fillId="40" borderId="55" xfId="0" applyFont="1" applyFill="1" applyBorder="1" applyAlignment="1">
      <alignment horizontal="center" wrapText="1"/>
    </xf>
    <xf numFmtId="0" fontId="54" fillId="40" borderId="26" xfId="0" applyFont="1" applyFill="1" applyBorder="1" applyAlignment="1">
      <alignment horizontal="center" wrapText="1"/>
    </xf>
    <xf numFmtId="0" fontId="54" fillId="40" borderId="5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right" vertical="center"/>
      <protection/>
    </xf>
    <xf numFmtId="49" fontId="2" fillId="33" borderId="20" xfId="0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 4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5BAB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Curva ABC</a:t>
            </a:r>
          </a:p>
        </c:rich>
      </c:tx>
      <c:layout>
        <c:manualLayout>
          <c:xMode val="factor"/>
          <c:yMode val="factor"/>
          <c:x val="-0.029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675"/>
          <c:w val="0.8845"/>
          <c:h val="0.889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'[1]TABELA ABC'!$F$88:$F$91</c:f>
              <c:numCache>
                <c:ptCount val="4"/>
                <c:pt idx="0">
                  <c:v>0</c:v>
                </c:pt>
                <c:pt idx="1">
                  <c:v>0.11392405063291139</c:v>
                </c:pt>
                <c:pt idx="2">
                  <c:v>0.3291139240506329</c:v>
                </c:pt>
                <c:pt idx="3">
                  <c:v>1</c:v>
                </c:pt>
              </c:numCache>
            </c:numRef>
          </c:xVal>
          <c:yVal>
            <c:numRef>
              <c:f>'[1]TABELA ABC'!$G$88:$G$91</c:f>
              <c:numCache>
                <c:ptCount val="4"/>
                <c:pt idx="0">
                  <c:v>0</c:v>
                </c:pt>
                <c:pt idx="1">
                  <c:v>0.7565915726097463</c:v>
                </c:pt>
                <c:pt idx="2">
                  <c:v>0.9247809426230676</c:v>
                </c:pt>
                <c:pt idx="3">
                  <c:v>0.9999999999999996</c:v>
                </c:pt>
              </c:numCache>
            </c:numRef>
          </c:yVal>
          <c:smooth val="1"/>
        </c:ser>
        <c:axId val="23228937"/>
        <c:axId val="7733842"/>
      </c:scatterChart>
      <c:valAx>
        <c:axId val="23228937"/>
        <c:scaling>
          <c:orientation val="minMax"/>
          <c:max val="1"/>
        </c:scaling>
        <c:axPos val="b"/>
        <c:majorGridlines>
          <c:spPr>
            <a:ln w="3175">
              <a:solidFill>
                <a:srgbClr val="E6E6E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33842"/>
        <c:crosses val="autoZero"/>
        <c:crossBetween val="midCat"/>
        <c:dispUnits/>
      </c:valAx>
      <c:valAx>
        <c:axId val="7733842"/>
        <c:scaling>
          <c:orientation val="minMax"/>
          <c:max val="1"/>
        </c:scaling>
        <c:axPos val="l"/>
        <c:majorGridlines>
          <c:spPr>
            <a:ln w="3175">
              <a:solidFill>
                <a:srgbClr val="E6E6E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289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9839325</xdr:colOff>
      <xdr:row>13</xdr:row>
      <xdr:rowOff>38100</xdr:rowOff>
    </xdr:from>
    <xdr:to>
      <xdr:col>2</xdr:col>
      <xdr:colOff>342900</xdr:colOff>
      <xdr:row>20</xdr:row>
      <xdr:rowOff>95250</xdr:rowOff>
    </xdr:to>
    <xdr:pic>
      <xdr:nvPicPr>
        <xdr:cNvPr id="1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800350"/>
          <a:ext cx="1571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12</xdr:row>
      <xdr:rowOff>0</xdr:rowOff>
    </xdr:from>
    <xdr:ext cx="9525" cy="9525"/>
    <xdr:sp>
      <xdr:nvSpPr>
        <xdr:cNvPr id="2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3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4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5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6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7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8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9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10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9525" cy="9525"/>
    <xdr:sp>
      <xdr:nvSpPr>
        <xdr:cNvPr id="11" name="Picture 69549"/>
        <xdr:cNvSpPr>
          <a:spLocks noChangeAspect="1"/>
        </xdr:cNvSpPr>
      </xdr:nvSpPr>
      <xdr:spPr>
        <a:xfrm>
          <a:off x="19592925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314325</xdr:colOff>
      <xdr:row>1</xdr:row>
      <xdr:rowOff>19050</xdr:rowOff>
    </xdr:from>
    <xdr:to>
      <xdr:col>4</xdr:col>
      <xdr:colOff>266700</xdr:colOff>
      <xdr:row>2</xdr:row>
      <xdr:rowOff>142875</xdr:rowOff>
    </xdr:to>
    <xdr:pic>
      <xdr:nvPicPr>
        <xdr:cNvPr id="12" name="Imagem 13" descr="Câmara Municipal de Sidrolân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21907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</xdr:row>
      <xdr:rowOff>0</xdr:rowOff>
    </xdr:from>
    <xdr:to>
      <xdr:col>5</xdr:col>
      <xdr:colOff>1323975</xdr:colOff>
      <xdr:row>2</xdr:row>
      <xdr:rowOff>152400</xdr:rowOff>
    </xdr:to>
    <xdr:pic>
      <xdr:nvPicPr>
        <xdr:cNvPr id="13" name="Imagem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44775" y="2000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7686675</xdr:colOff>
      <xdr:row>16</xdr:row>
      <xdr:rowOff>104775</xdr:rowOff>
    </xdr:from>
    <xdr:to>
      <xdr:col>3</xdr:col>
      <xdr:colOff>704850</xdr:colOff>
      <xdr:row>22</xdr:row>
      <xdr:rowOff>104775</xdr:rowOff>
    </xdr:to>
    <xdr:sp>
      <xdr:nvSpPr>
        <xdr:cNvPr id="14" name="Retângulo 15"/>
        <xdr:cNvSpPr>
          <a:spLocks/>
        </xdr:cNvSpPr>
      </xdr:nvSpPr>
      <xdr:spPr>
        <a:xfrm>
          <a:off x="8362950" y="3467100"/>
          <a:ext cx="5819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12</xdr:row>
      <xdr:rowOff>66675</xdr:rowOff>
    </xdr:from>
    <xdr:to>
      <xdr:col>4</xdr:col>
      <xdr:colOff>342900</xdr:colOff>
      <xdr:row>18</xdr:row>
      <xdr:rowOff>428625</xdr:rowOff>
    </xdr:to>
    <xdr:pic>
      <xdr:nvPicPr>
        <xdr:cNvPr id="1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943225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0</xdr:rowOff>
    </xdr:from>
    <xdr:ext cx="9525" cy="9525"/>
    <xdr:sp>
      <xdr:nvSpPr>
        <xdr:cNvPr id="2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3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4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5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6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7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8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9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10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" cy="9525"/>
    <xdr:sp>
      <xdr:nvSpPr>
        <xdr:cNvPr id="11" name="Picture 69549"/>
        <xdr:cNvSpPr>
          <a:spLocks noChangeAspect="1"/>
        </xdr:cNvSpPr>
      </xdr:nvSpPr>
      <xdr:spPr>
        <a:xfrm>
          <a:off x="12115800" y="28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923925</xdr:colOff>
      <xdr:row>1</xdr:row>
      <xdr:rowOff>38100</xdr:rowOff>
    </xdr:from>
    <xdr:to>
      <xdr:col>6</xdr:col>
      <xdr:colOff>838200</xdr:colOff>
      <xdr:row>3</xdr:row>
      <xdr:rowOff>28575</xdr:rowOff>
    </xdr:to>
    <xdr:pic>
      <xdr:nvPicPr>
        <xdr:cNvPr id="12" name="Imagem 11" descr="Câmara Municipal de Sidrolân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2476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1</xdr:row>
      <xdr:rowOff>9525</xdr:rowOff>
    </xdr:from>
    <xdr:to>
      <xdr:col>8</xdr:col>
      <xdr:colOff>304800</xdr:colOff>
      <xdr:row>3</xdr:row>
      <xdr:rowOff>38100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77850" y="2190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15</xdr:row>
      <xdr:rowOff>123825</xdr:rowOff>
    </xdr:from>
    <xdr:to>
      <xdr:col>5</xdr:col>
      <xdr:colOff>342900</xdr:colOff>
      <xdr:row>18</xdr:row>
      <xdr:rowOff>571500</xdr:rowOff>
    </xdr:to>
    <xdr:sp>
      <xdr:nvSpPr>
        <xdr:cNvPr id="14" name="Retângulo 14"/>
        <xdr:cNvSpPr>
          <a:spLocks/>
        </xdr:cNvSpPr>
      </xdr:nvSpPr>
      <xdr:spPr>
        <a:xfrm>
          <a:off x="7705725" y="3486150"/>
          <a:ext cx="3438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438150</xdr:rowOff>
    </xdr:from>
    <xdr:to>
      <xdr:col>2</xdr:col>
      <xdr:colOff>971550</xdr:colOff>
      <xdr:row>2</xdr:row>
      <xdr:rowOff>200025</xdr:rowOff>
    </xdr:to>
    <xdr:pic>
      <xdr:nvPicPr>
        <xdr:cNvPr id="1" name="Imagem 11" descr="Câmara Municipal de Sidrolân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3815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0</xdr:row>
      <xdr:rowOff>419100</xdr:rowOff>
    </xdr:from>
    <xdr:to>
      <xdr:col>3</xdr:col>
      <xdr:colOff>1076325</xdr:colOff>
      <xdr:row>2</xdr:row>
      <xdr:rowOff>171450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41910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18</xdr:row>
      <xdr:rowOff>123825</xdr:rowOff>
    </xdr:from>
    <xdr:to>
      <xdr:col>1</xdr:col>
      <xdr:colOff>3810000</xdr:colOff>
      <xdr:row>27</xdr:row>
      <xdr:rowOff>9525</xdr:rowOff>
    </xdr:to>
    <xdr:pic>
      <xdr:nvPicPr>
        <xdr:cNvPr id="3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3933825"/>
          <a:ext cx="1562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1</xdr:col>
      <xdr:colOff>4676775</xdr:colOff>
      <xdr:row>27</xdr:row>
      <xdr:rowOff>142875</xdr:rowOff>
    </xdr:to>
    <xdr:sp>
      <xdr:nvSpPr>
        <xdr:cNvPr id="4" name="Retângulo 6"/>
        <xdr:cNvSpPr>
          <a:spLocks/>
        </xdr:cNvSpPr>
      </xdr:nvSpPr>
      <xdr:spPr>
        <a:xfrm>
          <a:off x="1724025" y="4476750"/>
          <a:ext cx="3429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19</xdr:row>
      <xdr:rowOff>47625</xdr:rowOff>
    </xdr:from>
    <xdr:to>
      <xdr:col>3</xdr:col>
      <xdr:colOff>752475</xdr:colOff>
      <xdr:row>25</xdr:row>
      <xdr:rowOff>447675</xdr:rowOff>
    </xdr:to>
    <xdr:pic>
      <xdr:nvPicPr>
        <xdr:cNvPr id="1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3667125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1</xdr:row>
      <xdr:rowOff>28575</xdr:rowOff>
    </xdr:from>
    <xdr:to>
      <xdr:col>3</xdr:col>
      <xdr:colOff>66675</xdr:colOff>
      <xdr:row>2</xdr:row>
      <xdr:rowOff>161925</xdr:rowOff>
    </xdr:to>
    <xdr:pic>
      <xdr:nvPicPr>
        <xdr:cNvPr id="2" name="Imagem 3" descr="Câmara Municipal de Sidrolân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19075"/>
          <a:ext cx="1238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0</xdr:rowOff>
    </xdr:from>
    <xdr:to>
      <xdr:col>4</xdr:col>
      <xdr:colOff>1009650</xdr:colOff>
      <xdr:row>2</xdr:row>
      <xdr:rowOff>171450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190500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9525" cy="9525"/>
    <xdr:sp>
      <xdr:nvSpPr>
        <xdr:cNvPr id="4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5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6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7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8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9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10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11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12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9525" cy="9525"/>
    <xdr:sp>
      <xdr:nvSpPr>
        <xdr:cNvPr id="13" name="Picture 69549"/>
        <xdr:cNvSpPr>
          <a:spLocks noChangeAspect="1"/>
        </xdr:cNvSpPr>
      </xdr:nvSpPr>
      <xdr:spPr>
        <a:xfrm>
          <a:off x="8972550" y="345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4610100</xdr:colOff>
      <xdr:row>22</xdr:row>
      <xdr:rowOff>123825</xdr:rowOff>
    </xdr:from>
    <xdr:to>
      <xdr:col>4</xdr:col>
      <xdr:colOff>781050</xdr:colOff>
      <xdr:row>25</xdr:row>
      <xdr:rowOff>590550</xdr:rowOff>
    </xdr:to>
    <xdr:sp>
      <xdr:nvSpPr>
        <xdr:cNvPr id="14" name="Retângulo 16"/>
        <xdr:cNvSpPr>
          <a:spLocks/>
        </xdr:cNvSpPr>
      </xdr:nvSpPr>
      <xdr:spPr>
        <a:xfrm>
          <a:off x="5219700" y="4229100"/>
          <a:ext cx="34194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6181725</xdr:colOff>
      <xdr:row>20</xdr:row>
      <xdr:rowOff>57150</xdr:rowOff>
    </xdr:from>
    <xdr:to>
      <xdr:col>3</xdr:col>
      <xdr:colOff>581025</xdr:colOff>
      <xdr:row>28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838700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190500</xdr:rowOff>
    </xdr:from>
    <xdr:to>
      <xdr:col>4</xdr:col>
      <xdr:colOff>1866900</xdr:colOff>
      <xdr:row>3</xdr:row>
      <xdr:rowOff>38100</xdr:rowOff>
    </xdr:to>
    <xdr:pic>
      <xdr:nvPicPr>
        <xdr:cNvPr id="2" name="Imagem 3" descr="Câmara Municipal de Sidrolân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90500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1</xdr:row>
      <xdr:rowOff>0</xdr:rowOff>
    </xdr:from>
    <xdr:to>
      <xdr:col>5</xdr:col>
      <xdr:colOff>161925</xdr:colOff>
      <xdr:row>3</xdr:row>
      <xdr:rowOff>76200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82275" y="190500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5391150</xdr:colOff>
      <xdr:row>23</xdr:row>
      <xdr:rowOff>28575</xdr:rowOff>
    </xdr:from>
    <xdr:to>
      <xdr:col>4</xdr:col>
      <xdr:colOff>1038225</xdr:colOff>
      <xdr:row>29</xdr:row>
      <xdr:rowOff>85725</xdr:rowOff>
    </xdr:to>
    <xdr:sp>
      <xdr:nvSpPr>
        <xdr:cNvPr id="4" name="Retângulo 6"/>
        <xdr:cNvSpPr>
          <a:spLocks/>
        </xdr:cNvSpPr>
      </xdr:nvSpPr>
      <xdr:spPr>
        <a:xfrm>
          <a:off x="6000750" y="5295900"/>
          <a:ext cx="3429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20</xdr:row>
      <xdr:rowOff>152400</xdr:rowOff>
    </xdr:from>
    <xdr:to>
      <xdr:col>5</xdr:col>
      <xdr:colOff>381000</xdr:colOff>
      <xdr:row>44</xdr:row>
      <xdr:rowOff>47625</xdr:rowOff>
    </xdr:to>
    <xdr:graphicFrame>
      <xdr:nvGraphicFramePr>
        <xdr:cNvPr id="1" name="Gráfico 3"/>
        <xdr:cNvGraphicFramePr/>
      </xdr:nvGraphicFramePr>
      <xdr:xfrm>
        <a:off x="885825" y="6162675"/>
        <a:ext cx="1050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400050</xdr:colOff>
      <xdr:row>13</xdr:row>
      <xdr:rowOff>28575</xdr:rowOff>
    </xdr:from>
    <xdr:to>
      <xdr:col>1</xdr:col>
      <xdr:colOff>3609975</xdr:colOff>
      <xdr:row>13</xdr:row>
      <xdr:rowOff>1114425</xdr:rowOff>
    </xdr:to>
    <xdr:pic>
      <xdr:nvPicPr>
        <xdr:cNvPr id="2" name="Imagem 6" descr="Câmara Municipal de Sidrolân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105150"/>
          <a:ext cx="3838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13</xdr:row>
      <xdr:rowOff>123825</xdr:rowOff>
    </xdr:from>
    <xdr:to>
      <xdr:col>5</xdr:col>
      <xdr:colOff>990600</xdr:colOff>
      <xdr:row>13</xdr:row>
      <xdr:rowOff>1162050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3200400"/>
          <a:ext cx="476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0</xdr:row>
      <xdr:rowOff>0</xdr:rowOff>
    </xdr:from>
    <xdr:to>
      <xdr:col>5</xdr:col>
      <xdr:colOff>676275</xdr:colOff>
      <xdr:row>3</xdr:row>
      <xdr:rowOff>171450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0"/>
          <a:ext cx="338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6191250</xdr:colOff>
      <xdr:row>51</xdr:row>
      <xdr:rowOff>104775</xdr:rowOff>
    </xdr:from>
    <xdr:to>
      <xdr:col>2</xdr:col>
      <xdr:colOff>1409700</xdr:colOff>
      <xdr:row>59</xdr:row>
      <xdr:rowOff>133350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11134725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5400675</xdr:colOff>
      <xdr:row>54</xdr:row>
      <xdr:rowOff>76200</xdr:rowOff>
    </xdr:from>
    <xdr:to>
      <xdr:col>3</xdr:col>
      <xdr:colOff>676275</xdr:colOff>
      <xdr:row>60</xdr:row>
      <xdr:rowOff>133350</xdr:rowOff>
    </xdr:to>
    <xdr:sp>
      <xdr:nvSpPr>
        <xdr:cNvPr id="6" name="Retângulo 7"/>
        <xdr:cNvSpPr>
          <a:spLocks/>
        </xdr:cNvSpPr>
      </xdr:nvSpPr>
      <xdr:spPr>
        <a:xfrm>
          <a:off x="6029325" y="11591925"/>
          <a:ext cx="3419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Arq. Diego Tosin
</a:t>
          </a:r>
          <a:r>
            <a:rPr lang="en-US" cap="none" sz="1800" b="0" i="0" u="none" baseline="0">
              <a:solidFill>
                <a:srgbClr val="000000"/>
              </a:solidFill>
            </a:rPr>
            <a:t>CAU A137245-9
</a:t>
          </a:r>
          <a:r>
            <a:rPr lang="en-US" cap="none" sz="1800" b="0" i="0" u="none" baseline="0">
              <a:solidFill>
                <a:srgbClr val="000000"/>
              </a:solidFill>
            </a:rPr>
            <a:t>+55 (67) 9 9202-7847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ubert\Downloads\Anexo%20VI%20-%20Planilha%20Or&#231;ament&#225;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PREÇOS UNITÁRIOS"/>
      <sheetName val="PLANILHA DE PREÇOS MÉDIO"/>
      <sheetName val="TABELA ABC"/>
      <sheetName val="CRONOGRAMA FÍSICO FINANCEIRO"/>
      <sheetName val="MEMORIAL DE CÁLCULO"/>
    </sheetNames>
    <sheetDataSet>
      <sheetData sheetId="2">
        <row r="88">
          <cell r="F88">
            <v>0</v>
          </cell>
          <cell r="G88">
            <v>0</v>
          </cell>
        </row>
        <row r="89">
          <cell r="F89">
            <v>0.11392405063291139</v>
          </cell>
          <cell r="G89">
            <v>0.7565915726097463</v>
          </cell>
        </row>
        <row r="90">
          <cell r="F90">
            <v>0.3291139240506329</v>
          </cell>
          <cell r="G90">
            <v>0.9247809426230676</v>
          </cell>
        </row>
        <row r="91">
          <cell r="F91">
            <v>1</v>
          </cell>
          <cell r="G91">
            <v>0.9999999999999996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55" zoomScaleSheetLayoutView="55" workbookViewId="0" topLeftCell="A1">
      <selection activeCell="A1" sqref="A1"/>
    </sheetView>
  </sheetViews>
  <sheetFormatPr defaultColWidth="9.140625" defaultRowHeight="12.75" customHeight="1"/>
  <cols>
    <col min="1" max="1" width="10.140625" style="71" customWidth="1"/>
    <col min="2" max="2" width="166.00390625" style="78" customWidth="1"/>
    <col min="3" max="3" width="26.00390625" style="79" bestFit="1" customWidth="1"/>
    <col min="4" max="4" width="19.140625" style="80" bestFit="1" customWidth="1"/>
    <col min="5" max="5" width="13.140625" style="80" customWidth="1"/>
    <col min="6" max="6" width="29.7109375" style="81" bestFit="1" customWidth="1"/>
    <col min="7" max="7" width="29.7109375" style="81" customWidth="1"/>
    <col min="8" max="8" width="18.00390625" style="81" bestFit="1" customWidth="1"/>
    <col min="9" max="16384" width="9.140625" style="1" customWidth="1"/>
  </cols>
  <sheetData>
    <row r="1" spans="1:15" ht="15.75">
      <c r="A1" s="52" t="s">
        <v>48</v>
      </c>
      <c r="B1" s="53"/>
      <c r="C1" s="127" t="s">
        <v>82</v>
      </c>
      <c r="D1" s="53"/>
      <c r="E1" s="53"/>
      <c r="F1" s="54"/>
      <c r="G1" s="54"/>
      <c r="H1" s="54"/>
      <c r="I1" s="3"/>
      <c r="J1" s="2"/>
      <c r="K1" s="3"/>
      <c r="L1" s="2"/>
      <c r="M1" s="2"/>
      <c r="N1" s="2"/>
      <c r="O1" s="4"/>
    </row>
    <row r="2" spans="1:15" ht="15.75">
      <c r="A2" s="55" t="s">
        <v>36</v>
      </c>
      <c r="B2" s="56"/>
      <c r="C2" s="56"/>
      <c r="D2" s="56"/>
      <c r="E2" s="56"/>
      <c r="F2" s="57"/>
      <c r="G2" s="57"/>
      <c r="H2" s="57"/>
      <c r="I2" s="3"/>
      <c r="J2" s="2"/>
      <c r="K2" s="3"/>
      <c r="L2" s="2"/>
      <c r="M2" s="2"/>
      <c r="N2" s="2"/>
      <c r="O2" s="4"/>
    </row>
    <row r="3" spans="1:15" ht="15.75">
      <c r="A3" s="58" t="s">
        <v>37</v>
      </c>
      <c r="B3" s="59"/>
      <c r="C3" s="59"/>
      <c r="D3" s="59"/>
      <c r="E3" s="59"/>
      <c r="F3" s="57"/>
      <c r="G3" s="57"/>
      <c r="H3" s="57"/>
      <c r="I3" s="3"/>
      <c r="J3" s="2"/>
      <c r="K3" s="3"/>
      <c r="L3" s="2"/>
      <c r="M3" s="2"/>
      <c r="N3" s="2"/>
      <c r="O3" s="4"/>
    </row>
    <row r="4" spans="1:15" ht="15.75">
      <c r="A4" s="58" t="s">
        <v>38</v>
      </c>
      <c r="B4" s="59"/>
      <c r="C4" s="59"/>
      <c r="D4" s="59"/>
      <c r="E4" s="59"/>
      <c r="F4" s="57"/>
      <c r="G4" s="57"/>
      <c r="H4" s="57"/>
      <c r="I4" s="3"/>
      <c r="J4" s="2"/>
      <c r="K4" s="3"/>
      <c r="L4" s="2"/>
      <c r="M4" s="2"/>
      <c r="N4" s="2"/>
      <c r="O4" s="4"/>
    </row>
    <row r="5" spans="1:9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5"/>
    </row>
    <row r="6" spans="1:9" ht="31.5">
      <c r="A6" s="60" t="s">
        <v>0</v>
      </c>
      <c r="B6" s="61" t="s">
        <v>1</v>
      </c>
      <c r="C6" s="61" t="s">
        <v>2</v>
      </c>
      <c r="D6" s="62" t="s">
        <v>3</v>
      </c>
      <c r="E6" s="62" t="s">
        <v>4</v>
      </c>
      <c r="F6" s="62" t="s">
        <v>5</v>
      </c>
      <c r="G6" s="62" t="s">
        <v>81</v>
      </c>
      <c r="H6" s="62" t="s">
        <v>6</v>
      </c>
      <c r="I6" s="5"/>
    </row>
    <row r="7" spans="1:8" ht="15.75">
      <c r="A7" s="63">
        <v>1</v>
      </c>
      <c r="B7" s="64" t="s">
        <v>47</v>
      </c>
      <c r="C7" s="64"/>
      <c r="D7" s="145"/>
      <c r="E7" s="145"/>
      <c r="F7" s="145"/>
      <c r="G7" s="145"/>
      <c r="H7" s="145"/>
    </row>
    <row r="8" spans="1:8" ht="15.75">
      <c r="A8" s="65" t="s">
        <v>7</v>
      </c>
      <c r="B8" s="76" t="s">
        <v>50</v>
      </c>
      <c r="C8" s="66" t="s">
        <v>8</v>
      </c>
      <c r="D8" s="67" t="s">
        <v>49</v>
      </c>
      <c r="E8" s="68">
        <f>11*15</f>
        <v>165</v>
      </c>
      <c r="F8" s="69">
        <v>283.81050505050507</v>
      </c>
      <c r="G8" s="69">
        <f>TRUNC(283.81*1.29,2)</f>
        <v>366.11</v>
      </c>
      <c r="H8" s="69">
        <f>G8*E8</f>
        <v>60408.15</v>
      </c>
    </row>
    <row r="9" spans="1:8" ht="15.75">
      <c r="A9" s="65" t="s">
        <v>23</v>
      </c>
      <c r="B9" s="76" t="s">
        <v>51</v>
      </c>
      <c r="C9" s="66" t="s">
        <v>8</v>
      </c>
      <c r="D9" s="67" t="s">
        <v>22</v>
      </c>
      <c r="E9" s="68">
        <v>1</v>
      </c>
      <c r="F9" s="69">
        <v>4519.633333333334</v>
      </c>
      <c r="G9" s="69">
        <f>TRUNC(F9*1.29,2)</f>
        <v>5830.32</v>
      </c>
      <c r="H9" s="69">
        <f>G9*E9</f>
        <v>5830.32</v>
      </c>
    </row>
    <row r="10" spans="1:8" ht="15.75">
      <c r="A10" s="65" t="s">
        <v>9</v>
      </c>
      <c r="B10" s="76" t="s">
        <v>52</v>
      </c>
      <c r="C10" s="66" t="s">
        <v>8</v>
      </c>
      <c r="D10" s="67" t="s">
        <v>22</v>
      </c>
      <c r="E10" s="68">
        <v>1</v>
      </c>
      <c r="F10" s="69">
        <v>4276.333333333333</v>
      </c>
      <c r="G10" s="69">
        <f>TRUNC(F10*1.29,2)</f>
        <v>5516.47</v>
      </c>
      <c r="H10" s="69">
        <f>G10*E10</f>
        <v>5516.47</v>
      </c>
    </row>
    <row r="11" spans="1:8" ht="15.75">
      <c r="A11" s="65" t="s">
        <v>53</v>
      </c>
      <c r="B11" s="76" t="s">
        <v>54</v>
      </c>
      <c r="C11" s="66" t="s">
        <v>8</v>
      </c>
      <c r="D11" s="67" t="s">
        <v>22</v>
      </c>
      <c r="E11" s="68">
        <v>12</v>
      </c>
      <c r="F11" s="69">
        <v>736.2694444444445</v>
      </c>
      <c r="G11" s="69">
        <f>TRUNC(F11*1.29,2)</f>
        <v>949.78</v>
      </c>
      <c r="H11" s="69">
        <f>G11*E11</f>
        <v>11397.36</v>
      </c>
    </row>
    <row r="12" spans="1:8" ht="15.75">
      <c r="A12" s="147" t="s">
        <v>32</v>
      </c>
      <c r="B12" s="147"/>
      <c r="C12" s="147"/>
      <c r="D12" s="147"/>
      <c r="E12" s="147"/>
      <c r="F12" s="147"/>
      <c r="G12" s="74"/>
      <c r="H12" s="77">
        <f>SUM(H8:H11)</f>
        <v>83152.3</v>
      </c>
    </row>
    <row r="13" spans="1:8" ht="15.75">
      <c r="A13" s="70" t="s">
        <v>33</v>
      </c>
      <c r="B13" s="148" t="s">
        <v>34</v>
      </c>
      <c r="C13" s="148"/>
      <c r="D13" s="148"/>
      <c r="E13" s="148"/>
      <c r="F13" s="148"/>
      <c r="G13" s="148"/>
      <c r="H13" s="149"/>
    </row>
    <row r="14" spans="2:8" ht="15.75">
      <c r="B14" s="143" t="s">
        <v>42</v>
      </c>
      <c r="C14" s="143"/>
      <c r="D14" s="143"/>
      <c r="E14" s="143"/>
      <c r="F14" s="143"/>
      <c r="G14" s="143"/>
      <c r="H14" s="144"/>
    </row>
    <row r="15" spans="2:8" ht="15.75">
      <c r="B15" s="143" t="s">
        <v>43</v>
      </c>
      <c r="C15" s="143"/>
      <c r="D15" s="143"/>
      <c r="E15" s="143"/>
      <c r="F15" s="143"/>
      <c r="G15" s="143"/>
      <c r="H15" s="144"/>
    </row>
    <row r="16" spans="2:8" ht="15.75">
      <c r="B16" s="143" t="s">
        <v>41</v>
      </c>
      <c r="C16" s="143"/>
      <c r="D16" s="143"/>
      <c r="E16" s="143"/>
      <c r="F16" s="143"/>
      <c r="G16" s="143"/>
      <c r="H16" s="144"/>
    </row>
    <row r="17" spans="2:8" ht="12.75" customHeight="1">
      <c r="B17" s="143"/>
      <c r="C17" s="143"/>
      <c r="D17" s="143"/>
      <c r="E17" s="143"/>
      <c r="F17" s="143"/>
      <c r="G17" s="143"/>
      <c r="H17" s="144"/>
    </row>
    <row r="18" spans="2:8" ht="12.75" customHeight="1">
      <c r="B18" s="143"/>
      <c r="C18" s="143"/>
      <c r="D18" s="143"/>
      <c r="E18" s="143"/>
      <c r="F18" s="143"/>
      <c r="G18" s="143"/>
      <c r="H18" s="144"/>
    </row>
    <row r="19" spans="2:8" ht="12.75" customHeight="1">
      <c r="B19" s="72"/>
      <c r="C19" s="72"/>
      <c r="D19" s="72"/>
      <c r="E19" s="72"/>
      <c r="F19" s="72"/>
      <c r="G19" s="72"/>
      <c r="H19" s="73"/>
    </row>
    <row r="20" spans="2:8" ht="12.75" customHeight="1">
      <c r="B20" s="72"/>
      <c r="C20" s="72"/>
      <c r="D20" s="72"/>
      <c r="E20" s="72"/>
      <c r="F20" s="72"/>
      <c r="G20" s="72"/>
      <c r="H20" s="73"/>
    </row>
    <row r="21" spans="2:8" ht="12.75" customHeight="1">
      <c r="B21" s="72"/>
      <c r="C21" s="72"/>
      <c r="D21" s="72"/>
      <c r="E21" s="72"/>
      <c r="F21" s="72"/>
      <c r="G21" s="72"/>
      <c r="H21" s="73"/>
    </row>
    <row r="22" spans="2:8" ht="12.75" customHeight="1">
      <c r="B22" s="72"/>
      <c r="C22" s="72"/>
      <c r="D22" s="72"/>
      <c r="E22" s="72"/>
      <c r="F22" s="72"/>
      <c r="G22" s="72"/>
      <c r="H22" s="73"/>
    </row>
    <row r="23" spans="2:8" ht="64.5" customHeight="1">
      <c r="B23" s="72"/>
      <c r="C23" s="72"/>
      <c r="D23" s="72"/>
      <c r="E23" s="72"/>
      <c r="F23" s="72"/>
      <c r="G23" s="72"/>
      <c r="H23" s="73"/>
    </row>
  </sheetData>
  <sheetProtection selectLockedCells="1" selectUnlockedCells="1"/>
  <mergeCells count="9">
    <mergeCell ref="B16:H16"/>
    <mergeCell ref="B17:H17"/>
    <mergeCell ref="B18:H18"/>
    <mergeCell ref="D7:H7"/>
    <mergeCell ref="A5:H5"/>
    <mergeCell ref="A12:F12"/>
    <mergeCell ref="B13:H13"/>
    <mergeCell ref="B14:H14"/>
    <mergeCell ref="B15:H15"/>
  </mergeCells>
  <printOptions horizontalCentered="1" verticalCentered="1"/>
  <pageMargins left="0.31527777777777777" right="0.31527777777777777" top="0.5527777777777778" bottom="0.5527777777777778" header="0.31527777777777777" footer="0.31527777777777777"/>
  <pageSetup firstPageNumber="1" useFirstPageNumber="1" fitToHeight="1" fitToWidth="1" horizontalDpi="300" verticalDpi="300" orientation="landscape" paperSize="9" scale="4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70" zoomScaleSheetLayoutView="70" workbookViewId="0" topLeftCell="A1">
      <selection activeCell="A12" sqref="A12:H12"/>
    </sheetView>
  </sheetViews>
  <sheetFormatPr defaultColWidth="9.140625" defaultRowHeight="12.75" customHeight="1"/>
  <cols>
    <col min="1" max="1" width="10.140625" style="89" customWidth="1"/>
    <col min="2" max="2" width="93.57421875" style="78" customWidth="1"/>
    <col min="3" max="3" width="26.00390625" style="79" customWidth="1"/>
    <col min="4" max="4" width="19.140625" style="80" customWidth="1"/>
    <col min="5" max="5" width="13.140625" style="80" customWidth="1"/>
    <col min="6" max="6" width="19.7109375" style="81" customWidth="1"/>
    <col min="7" max="7" width="19.7109375" style="81" bestFit="1" customWidth="1"/>
    <col min="8" max="8" width="17.140625" style="81" bestFit="1" customWidth="1"/>
    <col min="9" max="9" width="18.00390625" style="81" bestFit="1" customWidth="1"/>
    <col min="10" max="16384" width="9.140625" style="1" customWidth="1"/>
  </cols>
  <sheetData>
    <row r="1" spans="1:16" ht="16.5" customHeight="1">
      <c r="A1" s="82" t="s">
        <v>48</v>
      </c>
      <c r="B1" s="53"/>
      <c r="C1" s="53"/>
      <c r="D1" s="53"/>
      <c r="E1" s="53"/>
      <c r="F1" s="54"/>
      <c r="G1" s="54"/>
      <c r="H1" s="54"/>
      <c r="I1" s="54"/>
      <c r="J1" s="3"/>
      <c r="K1" s="2"/>
      <c r="L1" s="3"/>
      <c r="M1" s="2"/>
      <c r="N1" s="2"/>
      <c r="O1" s="2"/>
      <c r="P1" s="4"/>
    </row>
    <row r="2" spans="1:16" ht="12.75" customHeight="1">
      <c r="A2" s="82" t="s">
        <v>36</v>
      </c>
      <c r="B2" s="83"/>
      <c r="C2" s="83"/>
      <c r="D2" s="56"/>
      <c r="E2" s="56"/>
      <c r="F2" s="57"/>
      <c r="G2" s="57"/>
      <c r="H2" s="57"/>
      <c r="I2" s="57"/>
      <c r="J2" s="3"/>
      <c r="K2" s="2"/>
      <c r="L2" s="3"/>
      <c r="M2" s="2"/>
      <c r="N2" s="2"/>
      <c r="O2" s="2"/>
      <c r="P2" s="4"/>
    </row>
    <row r="3" spans="1:16" ht="12.75" customHeight="1">
      <c r="A3" s="82" t="s">
        <v>37</v>
      </c>
      <c r="B3" s="83"/>
      <c r="C3" s="83"/>
      <c r="D3" s="59"/>
      <c r="E3" s="59"/>
      <c r="F3" s="57"/>
      <c r="G3" s="57"/>
      <c r="H3" s="57"/>
      <c r="I3" s="57"/>
      <c r="J3" s="3"/>
      <c r="K3" s="2"/>
      <c r="L3" s="3"/>
      <c r="M3" s="2"/>
      <c r="N3" s="2"/>
      <c r="O3" s="2"/>
      <c r="P3" s="4"/>
    </row>
    <row r="4" spans="1:16" ht="12.75" customHeight="1">
      <c r="A4" s="84" t="s">
        <v>38</v>
      </c>
      <c r="B4" s="85"/>
      <c r="C4" s="85"/>
      <c r="D4" s="59"/>
      <c r="E4" s="59"/>
      <c r="F4" s="57"/>
      <c r="G4" s="57"/>
      <c r="H4" s="57"/>
      <c r="I4" s="57"/>
      <c r="J4" s="3"/>
      <c r="K4" s="2"/>
      <c r="L4" s="3"/>
      <c r="M4" s="2"/>
      <c r="N4" s="2"/>
      <c r="O4" s="2"/>
      <c r="P4" s="4"/>
    </row>
    <row r="5" spans="1:10" ht="15.75">
      <c r="A5" s="146" t="s">
        <v>45</v>
      </c>
      <c r="B5" s="146"/>
      <c r="C5" s="146"/>
      <c r="D5" s="146"/>
      <c r="E5" s="146"/>
      <c r="F5" s="146"/>
      <c r="G5" s="146"/>
      <c r="H5" s="146"/>
      <c r="I5" s="146"/>
      <c r="J5" s="5"/>
    </row>
    <row r="6" spans="1:10" ht="48.75" customHeight="1">
      <c r="A6" s="60" t="s">
        <v>0</v>
      </c>
      <c r="B6" s="61" t="s">
        <v>1</v>
      </c>
      <c r="C6" s="61" t="s">
        <v>2</v>
      </c>
      <c r="D6" s="62" t="s">
        <v>3</v>
      </c>
      <c r="E6" s="62" t="s">
        <v>4</v>
      </c>
      <c r="F6" s="86" t="s">
        <v>55</v>
      </c>
      <c r="G6" s="86" t="s">
        <v>56</v>
      </c>
      <c r="H6" s="86" t="s">
        <v>57</v>
      </c>
      <c r="I6" s="62" t="s">
        <v>6</v>
      </c>
      <c r="J6" s="5"/>
    </row>
    <row r="7" spans="1:9" ht="12.75" customHeight="1">
      <c r="A7" s="63">
        <v>1</v>
      </c>
      <c r="B7" s="64" t="s">
        <v>47</v>
      </c>
      <c r="C7" s="64"/>
      <c r="D7" s="145"/>
      <c r="E7" s="145"/>
      <c r="F7" s="145"/>
      <c r="G7" s="145"/>
      <c r="H7" s="145"/>
      <c r="I7" s="145"/>
    </row>
    <row r="8" spans="1:9" ht="31.5">
      <c r="A8" s="75" t="s">
        <v>7</v>
      </c>
      <c r="B8" s="76" t="s">
        <v>50</v>
      </c>
      <c r="C8" s="66" t="s">
        <v>8</v>
      </c>
      <c r="D8" s="67" t="s">
        <v>49</v>
      </c>
      <c r="E8" s="68">
        <f>11*15</f>
        <v>165</v>
      </c>
      <c r="F8" s="69">
        <v>44750.6</v>
      </c>
      <c r="G8" s="69">
        <v>46720</v>
      </c>
      <c r="H8" s="69">
        <v>49015.6</v>
      </c>
      <c r="I8" s="69">
        <f>(F8+G8+H8)/3</f>
        <v>46828.73333333334</v>
      </c>
    </row>
    <row r="9" spans="1:9" ht="15.75">
      <c r="A9" s="75" t="s">
        <v>23</v>
      </c>
      <c r="B9" s="76" t="s">
        <v>51</v>
      </c>
      <c r="C9" s="66" t="s">
        <v>8</v>
      </c>
      <c r="D9" s="67" t="s">
        <v>22</v>
      </c>
      <c r="E9" s="68">
        <v>1</v>
      </c>
      <c r="F9" s="69">
        <v>3734.45</v>
      </c>
      <c r="G9" s="69">
        <v>4640</v>
      </c>
      <c r="H9" s="69">
        <v>5184.45</v>
      </c>
      <c r="I9" s="69">
        <f>(F9+G9+H9)/3</f>
        <v>4519.633333333334</v>
      </c>
    </row>
    <row r="10" spans="1:9" ht="15.75">
      <c r="A10" s="75" t="s">
        <v>9</v>
      </c>
      <c r="B10" s="76" t="s">
        <v>52</v>
      </c>
      <c r="C10" s="66" t="s">
        <v>8</v>
      </c>
      <c r="D10" s="67" t="s">
        <v>22</v>
      </c>
      <c r="E10" s="68">
        <v>1</v>
      </c>
      <c r="F10" s="69">
        <v>3675.5</v>
      </c>
      <c r="G10" s="69">
        <v>4540</v>
      </c>
      <c r="H10" s="69">
        <v>4613.5</v>
      </c>
      <c r="I10" s="69">
        <f>(F10+G10+H10)/3</f>
        <v>4276.333333333333</v>
      </c>
    </row>
    <row r="11" spans="1:9" ht="15.75">
      <c r="A11" s="75" t="s">
        <v>53</v>
      </c>
      <c r="B11" s="76" t="s">
        <v>54</v>
      </c>
      <c r="C11" s="66" t="s">
        <v>8</v>
      </c>
      <c r="D11" s="67" t="s">
        <v>22</v>
      </c>
      <c r="E11" s="68">
        <v>12</v>
      </c>
      <c r="F11" s="69">
        <v>7760.2</v>
      </c>
      <c r="G11" s="69">
        <v>8650</v>
      </c>
      <c r="H11" s="69">
        <v>10095.5</v>
      </c>
      <c r="I11" s="69">
        <f>(F11+G11+H11)/3</f>
        <v>8835.233333333334</v>
      </c>
    </row>
    <row r="12" spans="1:9" ht="15.75">
      <c r="A12" s="150" t="s">
        <v>86</v>
      </c>
      <c r="B12" s="151"/>
      <c r="C12" s="151"/>
      <c r="D12" s="151"/>
      <c r="E12" s="151"/>
      <c r="F12" s="151"/>
      <c r="G12" s="151"/>
      <c r="H12" s="152"/>
      <c r="I12" s="87">
        <f>SUM(I8:I11)</f>
        <v>64459.933333333334</v>
      </c>
    </row>
    <row r="13" spans="1:9" ht="12.75" customHeight="1">
      <c r="A13" s="88" t="s">
        <v>33</v>
      </c>
      <c r="B13" s="148" t="s">
        <v>34</v>
      </c>
      <c r="C13" s="148"/>
      <c r="D13" s="148"/>
      <c r="E13" s="148"/>
      <c r="F13" s="148"/>
      <c r="G13" s="148"/>
      <c r="H13" s="148"/>
      <c r="I13" s="149"/>
    </row>
    <row r="14" spans="2:9" ht="12.75" customHeight="1">
      <c r="B14" s="143" t="s">
        <v>42</v>
      </c>
      <c r="C14" s="143"/>
      <c r="D14" s="143"/>
      <c r="E14" s="143"/>
      <c r="F14" s="143"/>
      <c r="G14" s="143"/>
      <c r="H14" s="143"/>
      <c r="I14" s="144"/>
    </row>
    <row r="15" spans="2:9" ht="12.75" customHeight="1">
      <c r="B15" s="143" t="s">
        <v>43</v>
      </c>
      <c r="C15" s="143"/>
      <c r="D15" s="143"/>
      <c r="E15" s="143"/>
      <c r="F15" s="143"/>
      <c r="G15" s="143"/>
      <c r="H15" s="143"/>
      <c r="I15" s="144"/>
    </row>
    <row r="16" spans="2:9" ht="12.75" customHeight="1">
      <c r="B16" s="143" t="s">
        <v>41</v>
      </c>
      <c r="C16" s="143"/>
      <c r="D16" s="143"/>
      <c r="E16" s="143"/>
      <c r="F16" s="143"/>
      <c r="G16" s="143"/>
      <c r="H16" s="143"/>
      <c r="I16" s="144"/>
    </row>
    <row r="17" spans="2:9" ht="12.75" customHeight="1">
      <c r="B17" s="143"/>
      <c r="C17" s="143"/>
      <c r="D17" s="143"/>
      <c r="E17" s="143"/>
      <c r="F17" s="143"/>
      <c r="G17" s="143"/>
      <c r="H17" s="143"/>
      <c r="I17" s="144"/>
    </row>
    <row r="18" spans="2:9" ht="12.75" customHeight="1">
      <c r="B18" s="143"/>
      <c r="C18" s="143"/>
      <c r="D18" s="143"/>
      <c r="E18" s="143"/>
      <c r="F18" s="143"/>
      <c r="G18" s="143"/>
      <c r="H18" s="143"/>
      <c r="I18" s="144"/>
    </row>
    <row r="19" spans="2:9" ht="45.75" customHeight="1">
      <c r="B19" s="143"/>
      <c r="C19" s="143"/>
      <c r="D19" s="143"/>
      <c r="E19" s="143"/>
      <c r="F19" s="143"/>
      <c r="G19" s="143"/>
      <c r="H19" s="143"/>
      <c r="I19" s="144"/>
    </row>
  </sheetData>
  <sheetProtection selectLockedCells="1" selectUnlockedCells="1"/>
  <mergeCells count="10">
    <mergeCell ref="A12:H12"/>
    <mergeCell ref="B16:I16"/>
    <mergeCell ref="B17:I17"/>
    <mergeCell ref="B18:I18"/>
    <mergeCell ref="B19:I19"/>
    <mergeCell ref="A5:I5"/>
    <mergeCell ref="D7:I7"/>
    <mergeCell ref="B13:I13"/>
    <mergeCell ref="B14:I14"/>
    <mergeCell ref="B15:I15"/>
  </mergeCells>
  <printOptions horizontalCentered="1" verticalCentered="1"/>
  <pageMargins left="0.31527777777777777" right="0.31527777777777777" top="0.5527777777777778" bottom="0.5527777777777778" header="0.31527777777777777" footer="0.31527777777777777"/>
  <pageSetup firstPageNumber="1" useFirstPageNumber="1" fitToHeight="0" fitToWidth="1" horizontalDpi="300" verticalDpi="3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O19" sqref="O19"/>
    </sheetView>
  </sheetViews>
  <sheetFormatPr defaultColWidth="9.140625" defaultRowHeight="12.75"/>
  <cols>
    <col min="1" max="1" width="7.140625" style="0" customWidth="1"/>
    <col min="2" max="2" width="72.00390625" style="0" customWidth="1"/>
    <col min="3" max="3" width="16.00390625" style="0" customWidth="1"/>
    <col min="4" max="4" width="17.28125" style="0" customWidth="1"/>
  </cols>
  <sheetData>
    <row r="1" spans="1:9" ht="43.5" customHeight="1">
      <c r="A1" s="164" t="s">
        <v>48</v>
      </c>
      <c r="B1" s="165"/>
      <c r="C1" s="119"/>
      <c r="D1" s="120"/>
      <c r="E1" s="53"/>
      <c r="F1" s="54"/>
      <c r="G1" s="54"/>
      <c r="H1" s="54"/>
      <c r="I1" s="54"/>
    </row>
    <row r="2" spans="1:9" ht="15.75">
      <c r="A2" s="121" t="s">
        <v>36</v>
      </c>
      <c r="B2" s="83"/>
      <c r="C2" s="83"/>
      <c r="D2" s="122"/>
      <c r="E2" s="56"/>
      <c r="F2" s="57"/>
      <c r="G2" s="57"/>
      <c r="H2" s="57"/>
      <c r="I2" s="57"/>
    </row>
    <row r="3" spans="1:9" ht="33.75" customHeight="1">
      <c r="A3" s="166" t="s">
        <v>80</v>
      </c>
      <c r="B3" s="167"/>
      <c r="C3" s="83"/>
      <c r="D3" s="123"/>
      <c r="E3" s="59"/>
      <c r="F3" s="57"/>
      <c r="G3" s="57"/>
      <c r="H3" s="57"/>
      <c r="I3" s="57"/>
    </row>
    <row r="4" spans="1:9" ht="16.5" thickBot="1">
      <c r="A4" s="124" t="s">
        <v>38</v>
      </c>
      <c r="B4" s="125"/>
      <c r="C4" s="125"/>
      <c r="D4" s="126"/>
      <c r="E4" s="59"/>
      <c r="F4" s="57"/>
      <c r="G4" s="57"/>
      <c r="H4" s="57"/>
      <c r="I4" s="57"/>
    </row>
    <row r="5" spans="1:4" ht="15">
      <c r="A5" s="153"/>
      <c r="B5" s="154"/>
      <c r="C5" s="154"/>
      <c r="D5" s="155"/>
    </row>
    <row r="6" spans="1:4" ht="15">
      <c r="A6" s="156" t="s">
        <v>58</v>
      </c>
      <c r="B6" s="157"/>
      <c r="C6" s="157"/>
      <c r="D6" s="158"/>
    </row>
    <row r="7" spans="1:4" ht="13.5" thickBot="1">
      <c r="A7" s="90" t="s">
        <v>0</v>
      </c>
      <c r="B7" s="159" t="s">
        <v>59</v>
      </c>
      <c r="C7" s="159"/>
      <c r="D7" s="160"/>
    </row>
    <row r="8" spans="1:4" ht="13.5" thickBot="1">
      <c r="A8" s="91">
        <v>1</v>
      </c>
      <c r="B8" s="92" t="s">
        <v>60</v>
      </c>
      <c r="C8" s="93" t="s">
        <v>61</v>
      </c>
      <c r="D8" s="94">
        <f>D9+D10</f>
        <v>0.0207</v>
      </c>
    </row>
    <row r="9" spans="1:4" ht="12.75">
      <c r="A9" s="95"/>
      <c r="B9" s="96" t="s">
        <v>62</v>
      </c>
      <c r="C9" s="97" t="s">
        <v>63</v>
      </c>
      <c r="D9" s="98">
        <v>0.008</v>
      </c>
    </row>
    <row r="10" spans="1:4" ht="13.5" thickBot="1">
      <c r="A10" s="99"/>
      <c r="B10" s="100" t="s">
        <v>64</v>
      </c>
      <c r="C10" s="101" t="s">
        <v>65</v>
      </c>
      <c r="D10" s="102">
        <v>0.0127</v>
      </c>
    </row>
    <row r="11" spans="1:4" ht="13.5" thickBot="1">
      <c r="A11" s="103">
        <v>2</v>
      </c>
      <c r="B11" s="104" t="s">
        <v>66</v>
      </c>
      <c r="C11" s="93" t="s">
        <v>67</v>
      </c>
      <c r="D11" s="105">
        <v>0.0123</v>
      </c>
    </row>
    <row r="12" spans="1:4" ht="13.5" thickBot="1">
      <c r="A12" s="91">
        <v>3</v>
      </c>
      <c r="B12" s="92" t="s">
        <v>68</v>
      </c>
      <c r="C12" s="93" t="s">
        <v>69</v>
      </c>
      <c r="D12" s="106">
        <v>0.04</v>
      </c>
    </row>
    <row r="13" spans="1:4" ht="13.5" thickBot="1">
      <c r="A13" s="107">
        <v>4</v>
      </c>
      <c r="B13" s="108" t="s">
        <v>70</v>
      </c>
      <c r="C13" s="93" t="s">
        <v>71</v>
      </c>
      <c r="D13" s="109">
        <v>0.074</v>
      </c>
    </row>
    <row r="14" spans="1:4" ht="13.5" thickBot="1">
      <c r="A14" s="91">
        <v>5</v>
      </c>
      <c r="B14" s="92" t="s">
        <v>72</v>
      </c>
      <c r="C14" s="161" t="s">
        <v>73</v>
      </c>
      <c r="D14" s="110">
        <v>0.03</v>
      </c>
    </row>
    <row r="15" spans="1:4" ht="13.5" thickBot="1">
      <c r="A15" s="107">
        <v>6</v>
      </c>
      <c r="B15" s="108" t="s">
        <v>74</v>
      </c>
      <c r="C15" s="162"/>
      <c r="D15" s="109">
        <v>0.006500000000000001</v>
      </c>
    </row>
    <row r="16" spans="1:4" ht="13.5" thickBot="1">
      <c r="A16" s="91">
        <v>7</v>
      </c>
      <c r="B16" s="92" t="s">
        <v>75</v>
      </c>
      <c r="C16" s="162"/>
      <c r="D16" s="111">
        <v>0.05</v>
      </c>
    </row>
    <row r="17" spans="1:4" ht="13.5" thickBot="1">
      <c r="A17" s="112">
        <v>8</v>
      </c>
      <c r="B17" s="113" t="s">
        <v>76</v>
      </c>
      <c r="C17" s="163"/>
      <c r="D17" s="114">
        <v>0.02</v>
      </c>
    </row>
    <row r="18" spans="1:4" ht="12.75">
      <c r="A18" s="115" t="s">
        <v>77</v>
      </c>
      <c r="B18" s="116" t="s">
        <v>78</v>
      </c>
      <c r="C18" s="117" t="s">
        <v>79</v>
      </c>
      <c r="D18" s="118">
        <f>((1+D12+D8)*(1+D11)*(1+D13))/(1-(D14+D15+D16+D17))-1</f>
        <v>0.29065904772244</v>
      </c>
    </row>
  </sheetData>
  <sheetProtection/>
  <mergeCells count="6">
    <mergeCell ref="A5:D5"/>
    <mergeCell ref="A6:D6"/>
    <mergeCell ref="B7:D7"/>
    <mergeCell ref="C14:C17"/>
    <mergeCell ref="A1:B1"/>
    <mergeCell ref="A3:B3"/>
  </mergeCells>
  <printOptions/>
  <pageMargins left="0.511811024" right="0.511811024" top="0.787401575" bottom="0.787401575" header="0.31496062" footer="0.31496062"/>
  <pageSetup horizontalDpi="600" verticalDpi="600" orientation="portrait" paperSize="9" scale="83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85" zoomScaleNormal="85" zoomScaleSheetLayoutView="85" zoomScalePageLayoutView="0" workbookViewId="0" topLeftCell="A1">
      <selection activeCell="A7" sqref="A7:B14"/>
    </sheetView>
  </sheetViews>
  <sheetFormatPr defaultColWidth="9.140625" defaultRowHeight="12.75"/>
  <cols>
    <col min="2" max="2" width="80.57421875" style="0" customWidth="1"/>
    <col min="3" max="3" width="13.421875" style="0" bestFit="1" customWidth="1"/>
    <col min="4" max="4" width="14.7109375" style="0" bestFit="1" customWidth="1"/>
    <col min="5" max="5" width="16.7109375" style="136" bestFit="1" customWidth="1"/>
  </cols>
  <sheetData>
    <row r="1" spans="1:5" ht="15">
      <c r="A1" s="164" t="s">
        <v>48</v>
      </c>
      <c r="B1" s="165"/>
      <c r="C1" s="12"/>
      <c r="D1" s="16"/>
      <c r="E1" s="128"/>
    </row>
    <row r="2" spans="1:5" ht="15">
      <c r="A2" s="6" t="s">
        <v>36</v>
      </c>
      <c r="B2" s="7"/>
      <c r="C2" s="7"/>
      <c r="D2" s="18"/>
      <c r="E2" s="129"/>
    </row>
    <row r="3" spans="1:5" ht="15">
      <c r="A3" s="8" t="s">
        <v>37</v>
      </c>
      <c r="B3" s="9"/>
      <c r="C3" s="9"/>
      <c r="D3" s="18"/>
      <c r="E3" s="129"/>
    </row>
    <row r="4" spans="1:5" ht="15">
      <c r="A4" s="8" t="s">
        <v>38</v>
      </c>
      <c r="B4" s="9"/>
      <c r="C4" s="9"/>
      <c r="D4" s="18"/>
      <c r="E4" s="129"/>
    </row>
    <row r="5" spans="1:5" ht="15">
      <c r="A5" s="184" t="s">
        <v>44</v>
      </c>
      <c r="B5" s="184"/>
      <c r="C5" s="184"/>
      <c r="D5" s="184"/>
      <c r="E5" s="184"/>
    </row>
    <row r="6" spans="1:5" ht="43.5" customHeight="1">
      <c r="A6" s="32" t="s">
        <v>0</v>
      </c>
      <c r="B6" s="32" t="s">
        <v>21</v>
      </c>
      <c r="C6" s="32" t="s">
        <v>30</v>
      </c>
      <c r="D6" s="33" t="s">
        <v>24</v>
      </c>
      <c r="E6" s="32" t="s">
        <v>25</v>
      </c>
    </row>
    <row r="7" spans="1:5" ht="13.5" customHeight="1">
      <c r="A7" s="177">
        <v>1</v>
      </c>
      <c r="B7" s="182" t="s">
        <v>50</v>
      </c>
      <c r="C7" s="168">
        <f>D7/D15</f>
        <v>0.7264759964546982</v>
      </c>
      <c r="D7" s="180">
        <f>'PLANILHA SINTÉTICA'!H8</f>
        <v>60408.15</v>
      </c>
      <c r="E7" s="130">
        <v>1</v>
      </c>
    </row>
    <row r="8" spans="1:5" ht="12.75">
      <c r="A8" s="177"/>
      <c r="B8" s="183"/>
      <c r="C8" s="169"/>
      <c r="D8" s="181"/>
      <c r="E8" s="131">
        <f>ROUND($D$7*E7,2)</f>
        <v>60408.15</v>
      </c>
    </row>
    <row r="9" spans="1:5" ht="12.75" customHeight="1">
      <c r="A9" s="178">
        <v>2</v>
      </c>
      <c r="B9" s="182" t="s">
        <v>51</v>
      </c>
      <c r="C9" s="168">
        <f>D9/D15</f>
        <v>0.07011616034673725</v>
      </c>
      <c r="D9" s="180">
        <f>'PLANILHA SINTÉTICA'!H9</f>
        <v>5830.32</v>
      </c>
      <c r="E9" s="130">
        <v>1</v>
      </c>
    </row>
    <row r="10" spans="1:5" ht="12.75">
      <c r="A10" s="178"/>
      <c r="B10" s="183"/>
      <c r="C10" s="169"/>
      <c r="D10" s="181"/>
      <c r="E10" s="131">
        <f>ROUND($D$9*E9,2)</f>
        <v>5830.32</v>
      </c>
    </row>
    <row r="11" spans="1:5" ht="12.75">
      <c r="A11" s="179">
        <v>3</v>
      </c>
      <c r="B11" s="172" t="s">
        <v>52</v>
      </c>
      <c r="C11" s="168">
        <f>D11/D15</f>
        <v>0.06634176084125154</v>
      </c>
      <c r="D11" s="180">
        <f>'PLANILHA SINTÉTICA'!H10</f>
        <v>5516.47</v>
      </c>
      <c r="E11" s="130">
        <v>1</v>
      </c>
    </row>
    <row r="12" spans="1:5" ht="12.75">
      <c r="A12" s="179"/>
      <c r="B12" s="173"/>
      <c r="C12" s="169"/>
      <c r="D12" s="181"/>
      <c r="E12" s="131">
        <f>ROUND($D$11*E11,2)</f>
        <v>5516.47</v>
      </c>
    </row>
    <row r="13" spans="1:5" ht="12.75">
      <c r="A13" s="170">
        <v>4</v>
      </c>
      <c r="B13" s="172" t="s">
        <v>54</v>
      </c>
      <c r="C13" s="168">
        <f>D13/D15</f>
        <v>0.13706608235731302</v>
      </c>
      <c r="D13" s="174">
        <f>'PLANILHA SINTÉTICA'!H11</f>
        <v>11397.36</v>
      </c>
      <c r="E13" s="130">
        <v>1</v>
      </c>
    </row>
    <row r="14" spans="1:5" ht="12.75">
      <c r="A14" s="171"/>
      <c r="B14" s="173"/>
      <c r="C14" s="169"/>
      <c r="D14" s="175"/>
      <c r="E14" s="131">
        <f>ROUND($D$11*E13,2)</f>
        <v>5516.47</v>
      </c>
    </row>
    <row r="15" spans="1:5" ht="12.75">
      <c r="A15" s="176" t="s">
        <v>26</v>
      </c>
      <c r="B15" s="176"/>
      <c r="C15" s="39">
        <f>SUM(C7:C13)</f>
        <v>1</v>
      </c>
      <c r="D15" s="35">
        <f>SUM(D7:D14)</f>
        <v>83152.3</v>
      </c>
      <c r="E15" s="132">
        <f>D15</f>
        <v>83152.3</v>
      </c>
    </row>
    <row r="16" spans="1:5" ht="12.75">
      <c r="A16" s="176" t="s">
        <v>27</v>
      </c>
      <c r="B16" s="176"/>
      <c r="C16" s="34"/>
      <c r="D16" s="37"/>
      <c r="E16" s="132">
        <f>E15</f>
        <v>83152.3</v>
      </c>
    </row>
    <row r="17" spans="1:5" ht="12.75">
      <c r="A17" s="176" t="s">
        <v>28</v>
      </c>
      <c r="B17" s="176"/>
      <c r="C17" s="34"/>
      <c r="D17" s="36"/>
      <c r="E17" s="133">
        <f>E15/D15</f>
        <v>1</v>
      </c>
    </row>
    <row r="18" spans="1:5" ht="12.75">
      <c r="A18" s="176" t="s">
        <v>29</v>
      </c>
      <c r="B18" s="176"/>
      <c r="C18" s="34"/>
      <c r="D18" s="38"/>
      <c r="E18" s="133">
        <f>E17</f>
        <v>1</v>
      </c>
    </row>
    <row r="19" spans="2:5" ht="12.75" customHeight="1">
      <c r="B19" s="49" t="s">
        <v>34</v>
      </c>
      <c r="C19" s="49"/>
      <c r="D19" s="49"/>
      <c r="E19" s="134"/>
    </row>
    <row r="20" spans="2:5" ht="12.75" customHeight="1">
      <c r="B20" s="48" t="s">
        <v>42</v>
      </c>
      <c r="C20" s="48"/>
      <c r="D20" s="48"/>
      <c r="E20" s="135"/>
    </row>
    <row r="21" spans="2:5" ht="12.75" customHeight="1">
      <c r="B21" s="48" t="s">
        <v>43</v>
      </c>
      <c r="C21" s="48"/>
      <c r="D21" s="48"/>
      <c r="E21" s="135"/>
    </row>
    <row r="22" spans="2:5" ht="12.75" customHeight="1">
      <c r="B22" s="48" t="s">
        <v>41</v>
      </c>
      <c r="C22" s="48"/>
      <c r="D22" s="48"/>
      <c r="E22" s="135"/>
    </row>
    <row r="23" ht="12.75"/>
    <row r="24" ht="12.75"/>
    <row r="25" ht="12.75"/>
    <row r="26" ht="55.5" customHeight="1"/>
  </sheetData>
  <sheetProtection/>
  <mergeCells count="22">
    <mergeCell ref="C11:C12"/>
    <mergeCell ref="D11:D12"/>
    <mergeCell ref="A17:B17"/>
    <mergeCell ref="A18:B18"/>
    <mergeCell ref="A7:A8"/>
    <mergeCell ref="A9:A10"/>
    <mergeCell ref="A11:A12"/>
    <mergeCell ref="D9:D10"/>
    <mergeCell ref="A15:B15"/>
    <mergeCell ref="B7:B8"/>
    <mergeCell ref="D7:D8"/>
    <mergeCell ref="B9:B10"/>
    <mergeCell ref="A1:B1"/>
    <mergeCell ref="C13:C14"/>
    <mergeCell ref="A13:A14"/>
    <mergeCell ref="B13:B14"/>
    <mergeCell ref="D13:D14"/>
    <mergeCell ref="A16:B16"/>
    <mergeCell ref="B11:B12"/>
    <mergeCell ref="A5:E5"/>
    <mergeCell ref="C7:C8"/>
    <mergeCell ref="C9:C10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view="pageBreakPreview" zoomScale="70" zoomScaleNormal="85" zoomScaleSheetLayoutView="70" zoomScalePageLayoutView="0" workbookViewId="0" topLeftCell="A1">
      <selection activeCell="E19" sqref="E19"/>
    </sheetView>
  </sheetViews>
  <sheetFormatPr defaultColWidth="9.140625" defaultRowHeight="12.75"/>
  <cols>
    <col min="2" max="2" width="98.421875" style="0" customWidth="1"/>
    <col min="5" max="5" width="54.00390625" style="0" customWidth="1"/>
    <col min="6" max="6" width="9.140625" style="0" customWidth="1"/>
  </cols>
  <sheetData>
    <row r="1" spans="1:6" ht="15">
      <c r="A1" s="164" t="s">
        <v>48</v>
      </c>
      <c r="B1" s="165"/>
      <c r="C1" s="12"/>
      <c r="D1" s="16"/>
      <c r="E1" s="16"/>
      <c r="F1" s="13"/>
    </row>
    <row r="2" spans="1:6" ht="15">
      <c r="A2" s="6" t="s">
        <v>36</v>
      </c>
      <c r="B2" s="50"/>
      <c r="C2" s="50"/>
      <c r="D2" s="18"/>
      <c r="E2" s="18"/>
      <c r="F2" s="15"/>
    </row>
    <row r="3" spans="1:6" ht="15">
      <c r="A3" s="8" t="s">
        <v>37</v>
      </c>
      <c r="B3" s="51"/>
      <c r="C3" s="51"/>
      <c r="D3" s="18"/>
      <c r="E3" s="18"/>
      <c r="F3" s="15"/>
    </row>
    <row r="4" spans="1:6" ht="15">
      <c r="A4" s="8" t="s">
        <v>38</v>
      </c>
      <c r="B4" s="51"/>
      <c r="C4" s="51"/>
      <c r="D4" s="18"/>
      <c r="E4" s="18"/>
      <c r="F4" s="15"/>
    </row>
    <row r="5" spans="1:6" ht="15">
      <c r="A5" s="186" t="s">
        <v>46</v>
      </c>
      <c r="B5" s="186"/>
      <c r="C5" s="186"/>
      <c r="D5" s="186"/>
      <c r="E5" s="186"/>
      <c r="F5" s="186"/>
    </row>
    <row r="6" spans="1:6" ht="51" customHeight="1">
      <c r="A6" s="75" t="s">
        <v>7</v>
      </c>
      <c r="B6" s="76" t="s">
        <v>50</v>
      </c>
      <c r="C6" s="67" t="s">
        <v>49</v>
      </c>
      <c r="D6" s="68">
        <f>11*15</f>
        <v>165</v>
      </c>
      <c r="E6" s="185" t="s">
        <v>84</v>
      </c>
      <c r="F6" s="185"/>
    </row>
    <row r="7" spans="1:6" ht="47.25" customHeight="1">
      <c r="A7" s="75" t="s">
        <v>23</v>
      </c>
      <c r="B7" s="76" t="s">
        <v>51</v>
      </c>
      <c r="C7" s="67" t="s">
        <v>22</v>
      </c>
      <c r="D7" s="68">
        <v>1</v>
      </c>
      <c r="E7" s="185" t="s">
        <v>83</v>
      </c>
      <c r="F7" s="185"/>
    </row>
    <row r="8" spans="1:6" ht="47.25" customHeight="1">
      <c r="A8" s="75" t="s">
        <v>9</v>
      </c>
      <c r="B8" s="76" t="s">
        <v>52</v>
      </c>
      <c r="C8" s="67" t="s">
        <v>22</v>
      </c>
      <c r="D8" s="68">
        <v>1</v>
      </c>
      <c r="E8" s="185" t="s">
        <v>83</v>
      </c>
      <c r="F8" s="185"/>
    </row>
    <row r="9" spans="1:6" ht="15.75">
      <c r="A9" s="75" t="s">
        <v>53</v>
      </c>
      <c r="B9" s="76" t="s">
        <v>54</v>
      </c>
      <c r="C9" s="67" t="s">
        <v>22</v>
      </c>
      <c r="D9" s="68">
        <v>12</v>
      </c>
      <c r="E9" s="185" t="s">
        <v>85</v>
      </c>
      <c r="F9" s="185"/>
    </row>
  </sheetData>
  <sheetProtection/>
  <mergeCells count="6">
    <mergeCell ref="E9:F9"/>
    <mergeCell ref="A1:B1"/>
    <mergeCell ref="A5:F5"/>
    <mergeCell ref="E6:F6"/>
    <mergeCell ref="E7:F7"/>
    <mergeCell ref="E8:F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Normal="70" zoomScaleSheetLayoutView="70" zoomScalePageLayoutView="0" workbookViewId="0" topLeftCell="A40">
      <selection activeCell="E52" sqref="E52"/>
    </sheetView>
  </sheetViews>
  <sheetFormatPr defaultColWidth="9.140625" defaultRowHeight="12.75"/>
  <cols>
    <col min="1" max="1" width="9.421875" style="0" customWidth="1"/>
    <col min="2" max="2" width="95.28125" style="0" customWidth="1"/>
    <col min="3" max="3" width="26.8515625" style="0" customWidth="1"/>
    <col min="4" max="4" width="18.8515625" style="0" customWidth="1"/>
    <col min="5" max="5" width="14.7109375" style="0" customWidth="1"/>
    <col min="6" max="6" width="19.7109375" style="0" bestFit="1" customWidth="1"/>
  </cols>
  <sheetData>
    <row r="1" spans="1:6" ht="15">
      <c r="A1" s="164" t="s">
        <v>48</v>
      </c>
      <c r="B1" s="165"/>
      <c r="C1" s="12"/>
      <c r="D1" s="16"/>
      <c r="E1" s="16"/>
      <c r="F1" s="17"/>
    </row>
    <row r="2" spans="1:6" ht="15">
      <c r="A2" s="6" t="s">
        <v>36</v>
      </c>
      <c r="B2" s="50"/>
      <c r="C2" s="40"/>
      <c r="D2" s="18"/>
      <c r="E2" s="18"/>
      <c r="F2" s="19"/>
    </row>
    <row r="3" spans="1:6" ht="15">
      <c r="A3" s="8" t="s">
        <v>37</v>
      </c>
      <c r="B3" s="51"/>
      <c r="C3" s="41"/>
      <c r="D3" s="18"/>
      <c r="E3" s="18"/>
      <c r="F3" s="19"/>
    </row>
    <row r="4" spans="1:6" ht="15">
      <c r="A4" s="8" t="s">
        <v>38</v>
      </c>
      <c r="B4" s="51"/>
      <c r="C4" s="41"/>
      <c r="D4" s="18"/>
      <c r="E4" s="18"/>
      <c r="F4" s="19"/>
    </row>
    <row r="5" spans="1:6" ht="15" customHeight="1">
      <c r="A5" s="193" t="s">
        <v>40</v>
      </c>
      <c r="B5" s="194"/>
      <c r="C5" s="194"/>
      <c r="D5" s="194"/>
      <c r="E5" s="194"/>
      <c r="F5" s="195"/>
    </row>
    <row r="6" spans="1:6" ht="30">
      <c r="A6" s="20" t="s">
        <v>0</v>
      </c>
      <c r="B6" s="42" t="s">
        <v>1</v>
      </c>
      <c r="C6" s="42" t="s">
        <v>10</v>
      </c>
      <c r="D6" s="42" t="s">
        <v>11</v>
      </c>
      <c r="E6" s="42" t="s">
        <v>12</v>
      </c>
      <c r="F6" s="21" t="s">
        <v>13</v>
      </c>
    </row>
    <row r="7" spans="1:6" ht="31.5">
      <c r="A7" s="75" t="s">
        <v>7</v>
      </c>
      <c r="B7" s="76" t="s">
        <v>50</v>
      </c>
      <c r="C7" s="43">
        <f>'PLANILHA SINTÉTICA'!H8</f>
        <v>60408.15</v>
      </c>
      <c r="D7" s="44">
        <f>C7/$C$11</f>
        <v>0.7264759964546982</v>
      </c>
      <c r="E7" s="45">
        <f>D7</f>
        <v>0.7264759964546982</v>
      </c>
      <c r="F7" s="31" t="str">
        <f>IF(D7&gt;70%,"A",IF(D7&lt;10%,"C",IF(D7&gt;10%,"B")))</f>
        <v>A</v>
      </c>
    </row>
    <row r="8" spans="1:6" ht="15.75">
      <c r="A8" s="75" t="s">
        <v>53</v>
      </c>
      <c r="B8" s="76" t="s">
        <v>54</v>
      </c>
      <c r="C8" s="137">
        <f>'PLANILHA SINTÉTICA'!H11</f>
        <v>11397.36</v>
      </c>
      <c r="D8" s="44">
        <f>C8/$C$11</f>
        <v>0.13706608235731302</v>
      </c>
      <c r="E8" s="45">
        <f>E7+D8</f>
        <v>0.8635420788120112</v>
      </c>
      <c r="F8" s="31" t="str">
        <f>IF(D8&gt;70%,"A",IF(D8&lt;10%,"C",IF(D8&gt;10%,"B")))</f>
        <v>B</v>
      </c>
    </row>
    <row r="9" spans="1:6" ht="15.75">
      <c r="A9" s="75" t="s">
        <v>23</v>
      </c>
      <c r="B9" s="76" t="s">
        <v>51</v>
      </c>
      <c r="C9" s="43">
        <f>'PLANILHA SINTÉTICA'!H9</f>
        <v>5830.32</v>
      </c>
      <c r="D9" s="44">
        <f>C9/$C$11</f>
        <v>0.07011616034673725</v>
      </c>
      <c r="E9" s="45">
        <f>E7+D9</f>
        <v>0.7965921568014355</v>
      </c>
      <c r="F9" s="31" t="str">
        <f>IF(D9&gt;70%,"A",IF(D9&lt;10%,"C",IF(D9&gt;10%,"B")))</f>
        <v>C</v>
      </c>
    </row>
    <row r="10" spans="1:6" ht="15.75">
      <c r="A10" s="75" t="s">
        <v>9</v>
      </c>
      <c r="B10" s="76" t="s">
        <v>52</v>
      </c>
      <c r="C10" s="43">
        <f>'PLANILHA SINTÉTICA'!H10</f>
        <v>5516.47</v>
      </c>
      <c r="D10" s="44">
        <f>C10/$C$11</f>
        <v>0.06634176084125154</v>
      </c>
      <c r="E10" s="45">
        <f>E9+D10</f>
        <v>0.862933917642687</v>
      </c>
      <c r="F10" s="31" t="str">
        <f>IF(D10&gt;70%,"A",IF(D10&lt;10%,"C",IF(D10&gt;10%,"B")))</f>
        <v>C</v>
      </c>
    </row>
    <row r="11" spans="1:6" ht="15.75" thickBot="1">
      <c r="A11" s="200" t="s">
        <v>31</v>
      </c>
      <c r="B11" s="201"/>
      <c r="C11" s="28">
        <f>'PLANILHA SINTÉTICA'!H12</f>
        <v>83152.3</v>
      </c>
      <c r="D11" s="46">
        <f>SUM(D7:D10)</f>
        <v>1</v>
      </c>
      <c r="E11" s="46"/>
      <c r="F11" s="47">
        <f>SUM(C7:C10)</f>
        <v>83152.30000000002</v>
      </c>
    </row>
    <row r="12" spans="1:6" ht="15" customHeight="1">
      <c r="A12" s="196"/>
      <c r="B12" s="196"/>
      <c r="C12" s="196"/>
      <c r="D12" s="196"/>
      <c r="E12" s="196"/>
      <c r="F12" s="196"/>
    </row>
    <row r="13" spans="1:6" ht="27.75" customHeight="1" thickBot="1">
      <c r="A13" s="196"/>
      <c r="B13" s="196"/>
      <c r="C13" s="196"/>
      <c r="D13" s="196"/>
      <c r="E13" s="196"/>
      <c r="F13" s="196"/>
    </row>
    <row r="14" spans="1:6" ht="95.25" customHeight="1">
      <c r="A14" s="197" t="s">
        <v>35</v>
      </c>
      <c r="B14" s="198"/>
      <c r="C14" s="198"/>
      <c r="D14" s="198"/>
      <c r="E14" s="198"/>
      <c r="F14" s="199"/>
    </row>
    <row r="15" spans="1:6" ht="60">
      <c r="A15" s="20" t="s">
        <v>14</v>
      </c>
      <c r="B15" s="187"/>
      <c r="C15" s="187"/>
      <c r="D15" s="42" t="s">
        <v>15</v>
      </c>
      <c r="E15" s="42" t="s">
        <v>16</v>
      </c>
      <c r="F15" s="21" t="s">
        <v>17</v>
      </c>
    </row>
    <row r="16" spans="1:6" ht="15">
      <c r="A16" s="188"/>
      <c r="B16" s="189"/>
      <c r="C16" s="190"/>
      <c r="D16" s="14"/>
      <c r="E16" s="22"/>
      <c r="F16" s="23"/>
    </row>
    <row r="17" spans="1:6" ht="15">
      <c r="A17" s="10" t="s">
        <v>18</v>
      </c>
      <c r="B17" s="189"/>
      <c r="C17" s="190"/>
      <c r="D17" s="24">
        <f>SUM(C7)</f>
        <v>60408.15</v>
      </c>
      <c r="E17" s="25">
        <f>9/79+E16</f>
        <v>0.11392405063291139</v>
      </c>
      <c r="F17" s="26">
        <f>D17/$F$11+F16</f>
        <v>0.7264759964546981</v>
      </c>
    </row>
    <row r="18" spans="1:6" ht="15">
      <c r="A18" s="10" t="s">
        <v>19</v>
      </c>
      <c r="B18" s="189"/>
      <c r="C18" s="190"/>
      <c r="D18" s="24">
        <f>SUM(C8)</f>
        <v>11397.36</v>
      </c>
      <c r="E18" s="27">
        <f>17/79+E17</f>
        <v>0.3291139240506329</v>
      </c>
      <c r="F18" s="26">
        <f>D18/$F$11+F17</f>
        <v>0.8635420788120111</v>
      </c>
    </row>
    <row r="19" spans="1:6" ht="15.75" thickBot="1">
      <c r="A19" s="11" t="s">
        <v>20</v>
      </c>
      <c r="B19" s="191"/>
      <c r="C19" s="192"/>
      <c r="D19" s="24">
        <f>C10+C9</f>
        <v>11346.79</v>
      </c>
      <c r="E19" s="29">
        <f>53/79+E18</f>
        <v>1</v>
      </c>
      <c r="F19" s="30">
        <f>D19/$F$11+F18</f>
        <v>0.9999999999999998</v>
      </c>
    </row>
    <row r="20" spans="1:6" ht="15">
      <c r="A20" s="138"/>
      <c r="B20" s="139"/>
      <c r="C20" s="139"/>
      <c r="D20" s="140"/>
      <c r="E20" s="141"/>
      <c r="F20" s="142"/>
    </row>
  </sheetData>
  <sheetProtection/>
  <mergeCells count="10">
    <mergeCell ref="A1:B1"/>
    <mergeCell ref="B15:C15"/>
    <mergeCell ref="A16:C16"/>
    <mergeCell ref="B17:C17"/>
    <mergeCell ref="B18:C18"/>
    <mergeCell ref="B19:C19"/>
    <mergeCell ref="A5:F5"/>
    <mergeCell ref="A12:F13"/>
    <mergeCell ref="A14:F14"/>
    <mergeCell ref="A11:B11"/>
  </mergeCells>
  <conditionalFormatting sqref="A17 F11">
    <cfRule type="containsText" priority="10" dxfId="2" operator="containsText" text="C">
      <formula>NOT(ISERROR(SEARCH("C",A11)))</formula>
    </cfRule>
    <cfRule type="containsText" priority="11" dxfId="1" operator="containsText" text="B">
      <formula>NOT(ISERROR(SEARCH("B",A11)))</formula>
    </cfRule>
    <cfRule type="containsText" priority="12" dxfId="0" operator="containsText" text="A">
      <formula>NOT(ISERROR(SEARCH("A",A11)))</formula>
    </cfRule>
  </conditionalFormatting>
  <conditionalFormatting sqref="A18">
    <cfRule type="containsText" priority="7" dxfId="2" operator="containsText" text="C">
      <formula>NOT(ISERROR(SEARCH("C",A18)))</formula>
    </cfRule>
    <cfRule type="containsText" priority="8" dxfId="1" operator="containsText" text="B">
      <formula>NOT(ISERROR(SEARCH("B",A18)))</formula>
    </cfRule>
    <cfRule type="containsText" priority="9" dxfId="0" operator="containsText" text="A">
      <formula>NOT(ISERROR(SEARCH("A",A18)))</formula>
    </cfRule>
  </conditionalFormatting>
  <conditionalFormatting sqref="A19:A20">
    <cfRule type="containsText" priority="4" dxfId="2" operator="containsText" text="C">
      <formula>NOT(ISERROR(SEARCH("C",A19)))</formula>
    </cfRule>
    <cfRule type="containsText" priority="5" dxfId="1" operator="containsText" text="B">
      <formula>NOT(ISERROR(SEARCH("B",A19)))</formula>
    </cfRule>
    <cfRule type="containsText" priority="6" dxfId="0" operator="containsText" text="A">
      <formula>NOT(ISERROR(SEARCH("A",A19)))</formula>
    </cfRule>
  </conditionalFormatting>
  <conditionalFormatting sqref="F7:F10">
    <cfRule type="containsText" priority="1" dxfId="2" operator="containsText" text="C">
      <formula>NOT(ISERROR(SEARCH("C",F7)))</formula>
    </cfRule>
    <cfRule type="containsText" priority="2" dxfId="1" operator="containsText" text="B">
      <formula>NOT(ISERROR(SEARCH("B",F7)))</formula>
    </cfRule>
    <cfRule type="containsText" priority="3" dxfId="0" operator="containsText" text="A">
      <formula>NOT(ISERROR(SEARCH("A",F7)))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Leite Teixeira</dc:creator>
  <cp:keywords/>
  <dc:description/>
  <cp:lastModifiedBy>diegotosin@gmail.com</cp:lastModifiedBy>
  <cp:lastPrinted>2022-03-03T23:18:26Z</cp:lastPrinted>
  <dcterms:created xsi:type="dcterms:W3CDTF">2016-09-13T17:09:46Z</dcterms:created>
  <dcterms:modified xsi:type="dcterms:W3CDTF">2022-03-03T23:18:29Z</dcterms:modified>
  <cp:category/>
  <cp:version/>
  <cp:contentType/>
  <cp:contentStatus/>
</cp:coreProperties>
</file>